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4" activeTab="0"/>
  </bookViews>
  <sheets>
    <sheet name="Ogień" sheetId="1" r:id="rId1"/>
    <sheet name="Elektronika" sheetId="2" r:id="rId2"/>
    <sheet name="Pojazdy" sheetId="3" r:id="rId3"/>
    <sheet name="Zabezpieczenia" sheetId="4" r:id="rId4"/>
  </sheets>
  <definedNames/>
  <calcPr fullCalcOnLoad="1"/>
</workbook>
</file>

<file path=xl/sharedStrings.xml><?xml version="1.0" encoding="utf-8"?>
<sst xmlns="http://schemas.openxmlformats.org/spreadsheetml/2006/main" count="562" uniqueCount="221">
  <si>
    <t>1.</t>
  </si>
  <si>
    <t>Urząd Gminy Przystajń</t>
  </si>
  <si>
    <t>Materiał</t>
  </si>
  <si>
    <t>Lp.</t>
  </si>
  <si>
    <t>Przedmiot ubezpieczenia</t>
  </si>
  <si>
    <t>Suma ubezpieczenia po przeszacowaniu do wartości nowej (WO)</t>
  </si>
  <si>
    <t>Powierzchnia w m2</t>
  </si>
  <si>
    <t>Rok budowy budynku</t>
  </si>
  <si>
    <t>Ścian</t>
  </si>
  <si>
    <t>Stropów</t>
  </si>
  <si>
    <t>Stropodachu</t>
  </si>
  <si>
    <t>Pokrycie dachu</t>
  </si>
  <si>
    <t>Remizo -świetlica Kuźnica Nowa, Kuźnica Nowa 3*</t>
  </si>
  <si>
    <t>murowane</t>
  </si>
  <si>
    <t>drewniana - krokwie</t>
  </si>
  <si>
    <t>-</t>
  </si>
  <si>
    <t>blacha</t>
  </si>
  <si>
    <t>2.</t>
  </si>
  <si>
    <t>Remizo- świetlica  Dąbrowie, Dąbrowa 14A</t>
  </si>
  <si>
    <t>3.</t>
  </si>
  <si>
    <t>Remizo - świetlica Górki, Górki 46</t>
  </si>
  <si>
    <t>4.</t>
  </si>
  <si>
    <t>Remizo -świetlica  Kamińsko, Kamińsko 14A</t>
  </si>
  <si>
    <t>5.</t>
  </si>
  <si>
    <t>Remizo – świetlica  Kuźnica Stara, Kuźnica Stara 45B</t>
  </si>
  <si>
    <t>6.</t>
  </si>
  <si>
    <t>Remizo -świetlica Ługi -Radły, Ługi-Radły ul. Leśna 1A</t>
  </si>
  <si>
    <t>1965-1970</t>
  </si>
  <si>
    <t>7.</t>
  </si>
  <si>
    <t>Remizo – świetlica  Podłęże Szlacheckie, Podłęże szlacheckie 26A</t>
  </si>
  <si>
    <t>1920-2002</t>
  </si>
  <si>
    <t>8.</t>
  </si>
  <si>
    <t>Remizo – świetlica Wilcza Góra,Wilcza Góra 18A</t>
  </si>
  <si>
    <t>9.</t>
  </si>
  <si>
    <t>Remizo – świetlica Wrzosy, Wrzosy 16</t>
  </si>
  <si>
    <t>10.</t>
  </si>
  <si>
    <t>świetlica wiejska Kostrzyna, Kostrzyna 30A</t>
  </si>
  <si>
    <t>11.</t>
  </si>
  <si>
    <t>Magazyn, ul. Częstochowska 2, Przystajń</t>
  </si>
  <si>
    <t>12.</t>
  </si>
  <si>
    <t>Budynek Urzędu Gminy Przystajń, ul. Częstochowska 5</t>
  </si>
  <si>
    <t>papa</t>
  </si>
  <si>
    <t>13.</t>
  </si>
  <si>
    <t>Plac zabaw, Przystajń Plac Piłsudskiego</t>
  </si>
  <si>
    <t>2009-2015</t>
  </si>
  <si>
    <t>14.</t>
  </si>
  <si>
    <t>Plac zabaw, Wrzosy 16, 42-142 Wrzosy</t>
  </si>
  <si>
    <t>15.</t>
  </si>
  <si>
    <t>Plac zabaw, Podłęże Szlacheckie</t>
  </si>
  <si>
    <t>16.</t>
  </si>
  <si>
    <t>Plac zabaw, Kuźnica Stara 45b, 42-141 Kuźnica Stara</t>
  </si>
  <si>
    <t>Wiaty przystankowe na terenie Gminy</t>
  </si>
  <si>
    <t>17.</t>
  </si>
  <si>
    <t>Otwór studzienny</t>
  </si>
  <si>
    <t>18.</t>
  </si>
  <si>
    <t>Agregat pradotwórczy</t>
  </si>
  <si>
    <t>19.</t>
  </si>
  <si>
    <t>Zbiornik wyrównawczy</t>
  </si>
  <si>
    <t>20.</t>
  </si>
  <si>
    <t>Pompa głębinowa</t>
  </si>
  <si>
    <t>21.</t>
  </si>
  <si>
    <t>Wyposażenie i urządzenia</t>
  </si>
  <si>
    <t>Gminny Ośrodek Kultury, Sportu i Rekreacji w Przystajni</t>
  </si>
  <si>
    <t>Budynek wielofunkcyjny (GOKSiR + Biblioteka + OSP), Przystajń ul. Targowa 5</t>
  </si>
  <si>
    <t>ok. 1980</t>
  </si>
  <si>
    <t>cegła</t>
  </si>
  <si>
    <t>żelbeton</t>
  </si>
  <si>
    <t>drewniany</t>
  </si>
  <si>
    <t>Budynek zaplecza turystyczno-socjalno-spotowego, Przystajń ul. Bór 19*</t>
  </si>
  <si>
    <t>Urządzenia i wyposażenie</t>
  </si>
  <si>
    <t>Instrumenty muzyczne wyporzyczone czlonkom orkiestry</t>
  </si>
  <si>
    <t>zakupiony od 2009</t>
  </si>
  <si>
    <t>Gminna Biblioteka Publiczna w Przystajni</t>
  </si>
  <si>
    <t>Lokal użytkowany w budynku GOKSiR-u, Przystajń ul. Targowa 5</t>
  </si>
  <si>
    <t>Gminny Ośrodek Pomocy Społecznej w Przystajni</t>
  </si>
  <si>
    <t>Lokal w budynku Urzędu Gminy, Przystajń ul. Częstochowska 5</t>
  </si>
  <si>
    <t>Gminny Zespół Oświaty Samorządowej w Przystajni</t>
  </si>
  <si>
    <t>Zespół Szkół w Przystajni</t>
  </si>
  <si>
    <t>Szkoła Podstawowa przy Zespole Szkól w Przystajni, ul. Szkolna 9</t>
  </si>
  <si>
    <t>betonowa</t>
  </si>
  <si>
    <t>Gimnazjum przy Zespole Szkół w Przystajni, ul. Szkolna 9</t>
  </si>
  <si>
    <t>żelbetowy</t>
  </si>
  <si>
    <t>Urządzenia na boiskach (bramki, piłkochwyty, słupki, siedziska)</t>
  </si>
  <si>
    <t>Boisko ze sztuczna trawą</t>
  </si>
  <si>
    <t>Boisko wielofunkcyjne z nawierzchnią poliuretanową</t>
  </si>
  <si>
    <t>Publiczna Szkoła Podstawowa  w Borze Zajacińskim</t>
  </si>
  <si>
    <t>Budynek Szkoły Podstawowej, Bór Zajaciński 78</t>
  </si>
  <si>
    <t>Pojazd wolnobieżny</t>
  </si>
  <si>
    <t>Gminne Przedszkole Publiczne w Przystajni</t>
  </si>
  <si>
    <t>Budynek szkolny w Górkach, Górki 32*</t>
  </si>
  <si>
    <t>drewniana</t>
  </si>
  <si>
    <t>Budynek Przedszkolny w Przystajni, ul. Targowa 6, 42-141 Przystajń</t>
  </si>
  <si>
    <t>Budynek szkoły w Kostrzynie, Kostrzyna 48</t>
  </si>
  <si>
    <t>murowana</t>
  </si>
  <si>
    <t>Budynek szkolny w Kuźnicy Starej, Kuźnica Stara 72</t>
  </si>
  <si>
    <t>Suma ubezpieczenia</t>
  </si>
  <si>
    <t>1. Urząd Gminy Przystajń</t>
  </si>
  <si>
    <t>Sprzęt elektroniczny stacjonarny</t>
  </si>
  <si>
    <t>Kserokopiarki, urządzenia wielofunkcyjne</t>
  </si>
  <si>
    <t>Centrala telefoniczna</t>
  </si>
  <si>
    <t>Serwer</t>
  </si>
  <si>
    <t>2. Gminny Ośrodek Kultury, Sportu i Rekreacji w Przystajni</t>
  </si>
  <si>
    <t>Monitoring</t>
  </si>
  <si>
    <t>Sprzęt elektroniczny przenośny</t>
  </si>
  <si>
    <t>Projektory</t>
  </si>
  <si>
    <t>3. Gminna Biblioteka Publiczna w Przystajni</t>
  </si>
  <si>
    <t>Telefon</t>
  </si>
  <si>
    <t>4. Gminny Ośrodek Pomocy Społecznej w Przystajni</t>
  </si>
  <si>
    <t>Niszczarka</t>
  </si>
  <si>
    <t>Telefaks</t>
  </si>
  <si>
    <t>Telefon komórkowy</t>
  </si>
  <si>
    <t>Terminal mobilny</t>
  </si>
  <si>
    <t>5. Gminny Zespół Oświaty Samorządowej w Przystajni</t>
  </si>
  <si>
    <t>6. Zespół Szkół w Przystajni</t>
  </si>
  <si>
    <t>7. Publiczna Szkoła Podstawowa  w Borze Zajacińskim</t>
  </si>
  <si>
    <t>Telefony</t>
  </si>
  <si>
    <t>Sprzęt nagłaśniający</t>
  </si>
  <si>
    <t>Tablice interaktywne</t>
  </si>
  <si>
    <t>8. Gminne Przedszkole Publiczne w Przystajni</t>
  </si>
  <si>
    <t>Faks</t>
  </si>
  <si>
    <t>Zestaw nagłaśniający</t>
  </si>
  <si>
    <t>Nr rej.</t>
  </si>
  <si>
    <t>Marka</t>
  </si>
  <si>
    <t>Typ, model</t>
  </si>
  <si>
    <t>Rodzaj</t>
  </si>
  <si>
    <t>Poj.</t>
  </si>
  <si>
    <t>Ład.</t>
  </si>
  <si>
    <t>L. miejsc</t>
  </si>
  <si>
    <t>Rok prod.</t>
  </si>
  <si>
    <t>Nr nadwozia</t>
  </si>
  <si>
    <t>Aktualna suma AC</t>
  </si>
  <si>
    <t>CEL 6486</t>
  </si>
  <si>
    <t>STAR</t>
  </si>
  <si>
    <t>samochód specjalny pożarniczy</t>
  </si>
  <si>
    <t>SKL U774</t>
  </si>
  <si>
    <t>FS-LUBLIN</t>
  </si>
  <si>
    <t>ŻUK</t>
  </si>
  <si>
    <t>brak danych</t>
  </si>
  <si>
    <t>SUL015111K0505037</t>
  </si>
  <si>
    <t>SKL 79GH</t>
  </si>
  <si>
    <t>JELCZ/STAR 005</t>
  </si>
  <si>
    <t>07851</t>
  </si>
  <si>
    <t>SKL 78GH</t>
  </si>
  <si>
    <t>1331009</t>
  </si>
  <si>
    <t>SKL K987</t>
  </si>
  <si>
    <t>MAGIRUS-DEUTZ</t>
  </si>
  <si>
    <t>170D11F</t>
  </si>
  <si>
    <t>4900008828</t>
  </si>
  <si>
    <t>SKL G569</t>
  </si>
  <si>
    <t>JELCZ 004</t>
  </si>
  <si>
    <t>127900777</t>
  </si>
  <si>
    <t>CEL 6487</t>
  </si>
  <si>
    <t>18239</t>
  </si>
  <si>
    <t>SKL 00442</t>
  </si>
  <si>
    <t>STEYR</t>
  </si>
  <si>
    <t>7916952037</t>
  </si>
  <si>
    <t>SKL 60HW</t>
  </si>
  <si>
    <t>FM 170 D 11 FA</t>
  </si>
  <si>
    <t>4900011961</t>
  </si>
  <si>
    <t>SKL X990</t>
  </si>
  <si>
    <t>VOLKSWAGEN</t>
  </si>
  <si>
    <t>GOLF</t>
  </si>
  <si>
    <t>samochód osobowy</t>
  </si>
  <si>
    <t>WVWZZZ1HZPW738663</t>
  </si>
  <si>
    <t>SKL KL44</t>
  </si>
  <si>
    <t>JELCZ 005</t>
  </si>
  <si>
    <t>08512</t>
  </si>
  <si>
    <t>SKL PL98</t>
  </si>
  <si>
    <t>FM 192</t>
  </si>
  <si>
    <t>4900090987</t>
  </si>
  <si>
    <t>KXA478C</t>
  </si>
  <si>
    <t>AUTOSAN S.A.</t>
  </si>
  <si>
    <t>H6.10 03 MELON INTER</t>
  </si>
  <si>
    <t>autobus</t>
  </si>
  <si>
    <t>SUADW1DDPXS510200</t>
  </si>
  <si>
    <t>SKL 71XS</t>
  </si>
  <si>
    <t>WIDPOL LEKKA</t>
  </si>
  <si>
    <t>przyczepa</t>
  </si>
  <si>
    <t>SX921UH0100AW1032</t>
  </si>
  <si>
    <t>SKL85SN</t>
  </si>
  <si>
    <t>MERCEDES – BENZ</t>
  </si>
  <si>
    <t>108 VITO DIESEL D</t>
  </si>
  <si>
    <t>Ciężarowy</t>
  </si>
  <si>
    <t>VSA6380681313947</t>
  </si>
  <si>
    <t>CZY5205</t>
  </si>
  <si>
    <t>SAM SAM</t>
  </si>
  <si>
    <t>Przyczepa</t>
  </si>
  <si>
    <t>CZO300268</t>
  </si>
  <si>
    <t>Załącznik nr 8 do SIWZ</t>
  </si>
  <si>
    <t>Wykaz zabezpieczeń przeciwpożarowych i przeciwkradzieżowych</t>
  </si>
  <si>
    <t>Jednostka</t>
  </si>
  <si>
    <t>Zabezpieczenia przeciwpożarowe</t>
  </si>
  <si>
    <t>Zabezpieczenia przeciwkradzieżowe</t>
  </si>
  <si>
    <t>- gaśnice, agregaty: 2 szt.,
- hydranty zewnętrzne: 1 szt.,</t>
  </si>
  <si>
    <t>- okratowane okna budynku,</t>
  </si>
  <si>
    <t>brak</t>
  </si>
  <si>
    <t>- gaśnice, agregaty: 3 szt.,</t>
  </si>
  <si>
    <t>- gaśnice, agregaty: 2 szt.,
- hydranty zewnętrzne: 1 szt.,
- hydranty wewnętrzne: 2 szt.,</t>
  </si>
  <si>
    <t>- co najmniej 2 zamki wielozastawkowe w każdych drzwiach zewnętrznych,</t>
  </si>
  <si>
    <t>- co najmniej 2 zamki wielozastawkowe w każdych drzwiach zewnętrznych,
- okratowane okna budynku,</t>
  </si>
  <si>
    <t>- zgodne z przepisami o ochronie przeciwpożarowej,
- gaśnice, agregaty: 10 szt.,</t>
  </si>
  <si>
    <t>- co najmniej 2 zamki wielozastawkowe w każdych drzwiach zewnętrznych,
- okratowane okna budynku,
- monitoring
- alarm tylko na miejscu,
- system alarmujący służby z całodobową ochroną,</t>
  </si>
  <si>
    <t>- zgodne z przepisami o ochronie przeciwpożarowej,
- gaśnice
- hydranty wewnętrzne: 2 szt.</t>
  </si>
  <si>
    <t>- co najmniej 2 zamki wielozastawkowe w każdych drzwiach zewnętrznych,
- okratowane okna budynku - Pokój dyrektora + część czytelni w bibliotece
- monitoirng wewnetrzny i zewnętrzny, 
- alarm tylko na miejscu w bibliotece,</t>
  </si>
  <si>
    <t>- zgodne z przepisami o ochronie przeciwpożarowej,
- gaśnice
- hydranty zewnętrzne</t>
  </si>
  <si>
    <t>- monitoirng wewnętrzny i zewnętrzny</t>
  </si>
  <si>
    <t>- zgodne z przepisami o ochronie przeciwpożarowej,
- urządzenie sygnalizujące powstanie pożaru,
- stałe urządzenie gaśnicze uruchamiane automatycznie,
- gaśnice, agregaty:  szt.,
- hydranty zewnętrzne:  szt.,
- hydranty wewnętrzne:  szt.,</t>
  </si>
  <si>
    <t>- co najmniej 2 zamki wielozastawkowe w każdych drzwiach zewnętrznych,
- okratowane okna budynku w czytelni,
- stały dozór wewnątrz,
- stały dozór na zewnątrz,
- alarm tylko na miejscu,
- system alarmujący służby z całodobową ochroną,</t>
  </si>
  <si>
    <t>- zgodne z przepisami o ochronie przeciwpożarowej,
- urządzenie sygnalizujące powstanie pożaru,
- gaśnice: 8 szt.,
- hydranty wewnętrzne: 4 szt.,</t>
  </si>
  <si>
    <t>- co najmniej 2 zamki wielozastawkowe w każdych drzwiach zewnętrznych,
- monitoring wewnętrzny i zewnętrzny, 
- dozór wewnątrz 6:00-22:00,
- stały dozór na zewnątrz,
- alarm na miejscu,
- system alarmujący służby z całodobową ochroną,</t>
  </si>
  <si>
    <t>- zgodne z przepisami o ochronie przeciwpożarowej,
- urządzenie sygnalizujące powstanie pożaru,
- gaśnice: 16 szt.,
- hydranty zewnętrzne: 1 szt.,
- hydranty wewnętrzne: 11 szt.,</t>
  </si>
  <si>
    <t>- zgodne z przepisami o ochronie przeciwpożarowej,
- gaśnice: 7 szt.,
- hydranty zewnętrzne: 1 szt.,
- hydranty wewnętrzne: 3 szt.,</t>
  </si>
  <si>
    <t>- monitoring zewnętrzny,
- stały dozór na zewnątrz,
- alarm na miejscu,
- system alarmujący służby z całodobową ochroną,</t>
  </si>
  <si>
    <t>- zgodne z przepisami o ochronie przeciwpożarowej</t>
  </si>
  <si>
    <t>- stały dozór na zewnątrz</t>
  </si>
  <si>
    <t>- zgodne z przepisami o ochronie przeciwpożarowej,
- gaśnice: 2 szt.</t>
  </si>
  <si>
    <t>- co najmniej 2 zamki wielozastawkowe w każdych drzwiach zewnętrznych</t>
  </si>
  <si>
    <t>- zgodne z przepisami o ochronie przeciwpożarowej,
- gaśnice: 5 szt.,
- hydranty wewnętrzne: 3 szt., instalacja oddymiająca uruchamiana automatycznie</t>
  </si>
  <si>
    <t>- co najmniej 2 zamki wielozastawkowe w każdych drzwiach zewnętrznych,
- okratowane okna budynku w przyziemiu</t>
  </si>
  <si>
    <t>- zgodne z przepisami o ochronie przeciwpożarowej,
- gaśnice, agregaty: 1 szt.</t>
  </si>
  <si>
    <t>- zgodne z przepisami o ochronie przeciwpożarowej,
- urządzenie sygnalizujące powstanie pożaru,
- gaśnice: 3 szt.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</si>
</sst>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,&quot;zł&quot;"/>
    <numFmt numFmtId="166" formatCode="0.00"/>
    <numFmt numFmtId="167" formatCode="#,##0.00"/>
    <numFmt numFmtId="168" formatCode="#,##0.00,&quot;zł&quot;;[RED]\-#,##0.00,&quot;zł&quot;"/>
    <numFmt numFmtId="169" formatCode="@"/>
    <numFmt numFmtId="170" formatCode="_-* #,##0.00,&quot;zł&quot;_-;\-* #,##0.00,&quot;zł&quot;_-;_-* \-??&quot; zł&quot;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70" fontId="0" fillId="0" borderId="0" applyBorder="0" applyProtection="0">
      <alignment/>
    </xf>
  </cellStyleXfs>
  <cellXfs count="8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left" vertical="center"/>
      <protection/>
    </xf>
    <xf numFmtId="165" fontId="1" fillId="0" borderId="2" xfId="20" applyNumberFormat="1" applyFont="1" applyBorder="1" applyAlignment="1">
      <alignment horizontal="right" vertical="center"/>
      <protection/>
    </xf>
    <xf numFmtId="166" fontId="1" fillId="0" borderId="2" xfId="20" applyNumberFormat="1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2" fillId="0" borderId="4" xfId="20" applyFont="1" applyBorder="1" applyAlignment="1">
      <alignment horizontal="center" vertical="center"/>
      <protection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vertical="center" wrapText="1"/>
      <protection/>
    </xf>
    <xf numFmtId="167" fontId="1" fillId="2" borderId="5" xfId="20" applyNumberFormat="1" applyFont="1" applyFill="1" applyBorder="1" applyAlignment="1">
      <alignment horizontal="right" vertical="center"/>
      <protection/>
    </xf>
    <xf numFmtId="166" fontId="1" fillId="0" borderId="5" xfId="20" applyNumberFormat="1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vertical="center" wrapText="1"/>
      <protection/>
    </xf>
    <xf numFmtId="167" fontId="1" fillId="2" borderId="6" xfId="20" applyNumberFormat="1" applyFont="1" applyFill="1" applyBorder="1" applyAlignment="1">
      <alignment horizontal="right" vertical="center"/>
      <protection/>
    </xf>
    <xf numFmtId="166" fontId="1" fillId="0" borderId="6" xfId="20" applyNumberFormat="1" applyFont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center" vertical="center"/>
      <protection/>
    </xf>
    <xf numFmtId="167" fontId="1" fillId="0" borderId="6" xfId="20" applyNumberFormat="1" applyFont="1" applyBorder="1" applyAlignment="1">
      <alignment vertical="center"/>
      <protection/>
    </xf>
    <xf numFmtId="164" fontId="1" fillId="0" borderId="7" xfId="20" applyFont="1" applyBorder="1" applyAlignment="1">
      <alignment vertical="center" wrapText="1"/>
      <protection/>
    </xf>
    <xf numFmtId="167" fontId="1" fillId="0" borderId="7" xfId="20" applyNumberFormat="1" applyFont="1" applyBorder="1" applyAlignment="1">
      <alignment vertical="center"/>
      <protection/>
    </xf>
    <xf numFmtId="166" fontId="1" fillId="0" borderId="7" xfId="20" applyNumberFormat="1" applyFont="1" applyBorder="1" applyAlignment="1">
      <alignment horizontal="center" vertical="center"/>
      <protection/>
    </xf>
    <xf numFmtId="164" fontId="1" fillId="0" borderId="7" xfId="20" applyFont="1" applyBorder="1" applyAlignment="1">
      <alignment horizontal="center" vertical="center"/>
      <protection/>
    </xf>
    <xf numFmtId="164" fontId="1" fillId="0" borderId="8" xfId="20" applyFont="1" applyBorder="1" applyAlignment="1">
      <alignment vertical="center"/>
      <protection/>
    </xf>
    <xf numFmtId="167" fontId="1" fillId="0" borderId="8" xfId="20" applyNumberFormat="1" applyFont="1" applyBorder="1" applyAlignment="1">
      <alignment horizontal="right" vertical="center"/>
      <protection/>
    </xf>
    <xf numFmtId="166" fontId="1" fillId="0" borderId="8" xfId="20" applyNumberFormat="1" applyFont="1" applyBorder="1" applyAlignment="1">
      <alignment horizontal="center" vertical="center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vertical="center"/>
      <protection/>
    </xf>
    <xf numFmtId="167" fontId="1" fillId="0" borderId="5" xfId="20" applyNumberFormat="1" applyFont="1" applyBorder="1" applyAlignment="1">
      <alignment horizontal="right" vertical="center"/>
      <protection/>
    </xf>
    <xf numFmtId="167" fontId="1" fillId="0" borderId="6" xfId="20" applyNumberFormat="1" applyFont="1" applyBorder="1" applyAlignment="1">
      <alignment horizontal="right" vertical="center"/>
      <protection/>
    </xf>
    <xf numFmtId="164" fontId="1" fillId="0" borderId="6" xfId="20" applyFont="1" applyBorder="1" applyAlignment="1">
      <alignment vertical="center"/>
      <protection/>
    </xf>
    <xf numFmtId="164" fontId="1" fillId="0" borderId="8" xfId="20" applyFont="1" applyBorder="1" applyAlignment="1">
      <alignment vertical="center" wrapText="1"/>
      <protection/>
    </xf>
    <xf numFmtId="167" fontId="1" fillId="2" borderId="8" xfId="20" applyNumberFormat="1" applyFont="1" applyFill="1" applyBorder="1" applyAlignment="1">
      <alignment horizontal="right" vertical="center"/>
      <protection/>
    </xf>
    <xf numFmtId="165" fontId="1" fillId="0" borderId="5" xfId="20" applyNumberFormat="1" applyFont="1" applyBorder="1" applyAlignment="1">
      <alignment horizontal="right" vertical="center"/>
      <protection/>
    </xf>
    <xf numFmtId="164" fontId="1" fillId="0" borderId="5" xfId="20" applyFont="1" applyBorder="1" applyAlignment="1">
      <alignment horizontal="center" vertical="center" wrapText="1"/>
      <protection/>
    </xf>
    <xf numFmtId="167" fontId="1" fillId="0" borderId="7" xfId="20" applyNumberFormat="1" applyFont="1" applyBorder="1" applyAlignment="1">
      <alignment horizontal="right" vertical="center"/>
      <protection/>
    </xf>
    <xf numFmtId="164" fontId="1" fillId="0" borderId="9" xfId="20" applyFont="1" applyBorder="1" applyAlignment="1">
      <alignment horizontal="center" vertical="center"/>
      <protection/>
    </xf>
    <xf numFmtId="164" fontId="1" fillId="0" borderId="9" xfId="20" applyFont="1" applyBorder="1" applyAlignment="1">
      <alignment vertical="center" wrapText="1"/>
      <protection/>
    </xf>
    <xf numFmtId="167" fontId="1" fillId="0" borderId="9" xfId="20" applyNumberFormat="1" applyFont="1" applyBorder="1" applyAlignment="1">
      <alignment horizontal="right" vertical="center"/>
      <protection/>
    </xf>
    <xf numFmtId="166" fontId="1" fillId="0" borderId="9" xfId="20" applyNumberFormat="1" applyFont="1" applyBorder="1" applyAlignment="1">
      <alignment horizontal="center" vertical="center"/>
      <protection/>
    </xf>
    <xf numFmtId="164" fontId="3" fillId="0" borderId="0" xfId="0" applyFont="1" applyBorder="1" applyAlignment="1">
      <alignment/>
    </xf>
    <xf numFmtId="164" fontId="2" fillId="0" borderId="10" xfId="21" applyFont="1" applyBorder="1" applyAlignment="1">
      <alignment horizontal="center" vertical="center"/>
      <protection/>
    </xf>
    <xf numFmtId="164" fontId="2" fillId="0" borderId="11" xfId="21" applyFont="1" applyBorder="1" applyAlignment="1">
      <alignment horizontal="center" vertical="center"/>
      <protection/>
    </xf>
    <xf numFmtId="164" fontId="2" fillId="0" borderId="12" xfId="21" applyFont="1" applyBorder="1" applyAlignment="1">
      <alignment horizontal="center" vertical="center"/>
      <protection/>
    </xf>
    <xf numFmtId="164" fontId="1" fillId="0" borderId="0" xfId="21" applyFont="1" applyBorder="1">
      <alignment/>
      <protection/>
    </xf>
    <xf numFmtId="164" fontId="4" fillId="0" borderId="0" xfId="0" applyFont="1" applyBorder="1" applyAlignment="1">
      <alignment/>
    </xf>
    <xf numFmtId="164" fontId="2" fillId="3" borderId="6" xfId="21" applyFont="1" applyFill="1" applyBorder="1" applyAlignment="1">
      <alignment horizontal="center" vertical="center"/>
      <protection/>
    </xf>
    <xf numFmtId="164" fontId="1" fillId="0" borderId="13" xfId="21" applyFont="1" applyBorder="1" applyAlignment="1">
      <alignment horizontal="center" vertical="center"/>
      <protection/>
    </xf>
    <xf numFmtId="164" fontId="1" fillId="0" borderId="14" xfId="21" applyFont="1" applyBorder="1" applyAlignment="1">
      <alignment vertical="center"/>
      <protection/>
    </xf>
    <xf numFmtId="167" fontId="1" fillId="0" borderId="15" xfId="21" applyNumberFormat="1" applyFont="1" applyBorder="1" applyAlignment="1">
      <alignment vertical="center"/>
      <protection/>
    </xf>
    <xf numFmtId="167" fontId="1" fillId="2" borderId="15" xfId="21" applyNumberFormat="1" applyFont="1" applyFill="1" applyBorder="1" applyAlignment="1">
      <alignment vertical="center"/>
      <protection/>
    </xf>
    <xf numFmtId="165" fontId="4" fillId="0" borderId="0" xfId="0" applyNumberFormat="1" applyFont="1" applyBorder="1" applyAlignment="1">
      <alignment/>
    </xf>
    <xf numFmtId="164" fontId="1" fillId="0" borderId="14" xfId="21" applyFont="1" applyBorder="1" applyAlignment="1">
      <alignment vertical="center" wrapText="1"/>
      <protection/>
    </xf>
    <xf numFmtId="167" fontId="1" fillId="4" borderId="15" xfId="21" applyNumberFormat="1" applyFont="1" applyFill="1" applyBorder="1" applyAlignment="1">
      <alignment vertical="center"/>
      <protection/>
    </xf>
    <xf numFmtId="168" fontId="1" fillId="0" borderId="0" xfId="21" applyNumberFormat="1" applyFont="1" applyBorder="1" applyAlignment="1">
      <alignment vertical="center"/>
      <protection/>
    </xf>
    <xf numFmtId="164" fontId="1" fillId="0" borderId="16" xfId="21" applyFont="1" applyBorder="1" applyAlignment="1">
      <alignment horizontal="center" vertical="center"/>
      <protection/>
    </xf>
    <xf numFmtId="164" fontId="1" fillId="0" borderId="17" xfId="21" applyFont="1" applyBorder="1" applyAlignment="1">
      <alignment vertical="center"/>
      <protection/>
    </xf>
    <xf numFmtId="167" fontId="1" fillId="4" borderId="18" xfId="21" applyNumberFormat="1" applyFont="1" applyFill="1" applyBorder="1" applyAlignment="1">
      <alignment vertical="center"/>
      <protection/>
    </xf>
    <xf numFmtId="164" fontId="2" fillId="0" borderId="14" xfId="21" applyFont="1" applyBorder="1" applyAlignment="1">
      <alignment horizontal="center" vertical="center"/>
      <protection/>
    </xf>
    <xf numFmtId="169" fontId="2" fillId="0" borderId="14" xfId="21" applyNumberFormat="1" applyFont="1" applyBorder="1" applyAlignment="1">
      <alignment horizontal="center" vertical="center"/>
      <protection/>
    </xf>
    <xf numFmtId="170" fontId="2" fillId="0" borderId="14" xfId="22" applyFont="1" applyBorder="1" applyAlignment="1" applyProtection="1">
      <alignment horizontal="center" vertical="center"/>
      <protection/>
    </xf>
    <xf numFmtId="164" fontId="2" fillId="5" borderId="19" xfId="21" applyFont="1" applyFill="1" applyBorder="1" applyAlignment="1">
      <alignment horizontal="left" vertical="center"/>
      <protection/>
    </xf>
    <xf numFmtId="164" fontId="2" fillId="5" borderId="20" xfId="21" applyFont="1" applyFill="1" applyBorder="1" applyAlignment="1">
      <alignment vertical="center"/>
      <protection/>
    </xf>
    <xf numFmtId="164" fontId="1" fillId="0" borderId="14" xfId="21" applyFont="1" applyBorder="1" applyAlignment="1">
      <alignment horizontal="center" vertical="center"/>
      <protection/>
    </xf>
    <xf numFmtId="169" fontId="1" fillId="0" borderId="14" xfId="21" applyNumberFormat="1" applyFont="1" applyBorder="1" applyAlignment="1">
      <alignment horizontal="center" vertical="center"/>
      <protection/>
    </xf>
    <xf numFmtId="170" fontId="1" fillId="0" borderId="14" xfId="22" applyFont="1" applyBorder="1" applyAlignment="1" applyProtection="1">
      <alignment horizontal="center" vertical="center"/>
      <protection/>
    </xf>
    <xf numFmtId="164" fontId="4" fillId="0" borderId="0" xfId="0" applyFont="1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right"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8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 horizontal="left" vertical="center"/>
    </xf>
    <xf numFmtId="164" fontId="9" fillId="0" borderId="5" xfId="20" applyFont="1" applyBorder="1" applyAlignment="1">
      <alignment vertical="center" wrapText="1"/>
      <protection/>
    </xf>
    <xf numFmtId="169" fontId="8" fillId="0" borderId="4" xfId="0" applyNumberFormat="1" applyFont="1" applyBorder="1" applyAlignment="1">
      <alignment horizontal="left" vertical="center" wrapText="1"/>
    </xf>
    <xf numFmtId="164" fontId="9" fillId="0" borderId="6" xfId="20" applyFont="1" applyBorder="1" applyAlignment="1">
      <alignment vertical="center" wrapText="1"/>
      <protection/>
    </xf>
    <xf numFmtId="164" fontId="8" fillId="0" borderId="4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Normalny 2" xfId="20"/>
    <cellStyle name="Excel Built-in Excel Built-in Normalny 3" xfId="21"/>
    <cellStyle name="Excel Built-in Excel Built-in Walutowy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75"/>
  <sheetViews>
    <sheetView tabSelected="1" workbookViewId="0" topLeftCell="A37">
      <selection activeCell="E77" sqref="E77"/>
    </sheetView>
  </sheetViews>
  <sheetFormatPr defaultColWidth="9.140625" defaultRowHeight="15"/>
  <cols>
    <col min="1" max="1" width="4.7109375" style="1" customWidth="1"/>
    <col min="2" max="2" width="39.28125" style="1" customWidth="1"/>
    <col min="3" max="3" width="21.421875" style="1" customWidth="1"/>
    <col min="4" max="4" width="15.00390625" style="1" customWidth="1"/>
    <col min="5" max="5" width="14.28125" style="1" customWidth="1"/>
    <col min="6" max="6" width="12.8515625" style="1" customWidth="1"/>
    <col min="7" max="7" width="11.140625" style="1" customWidth="1"/>
    <col min="8" max="8" width="14.140625" style="1" customWidth="1"/>
    <col min="9" max="9" width="11.140625" style="1" customWidth="1"/>
    <col min="10" max="16384" width="9.140625" style="1" customWidth="1"/>
  </cols>
  <sheetData>
    <row r="1" spans="1:256" ht="16.5">
      <c r="A1" s="2" t="s">
        <v>0</v>
      </c>
      <c r="B1" s="3" t="s">
        <v>1</v>
      </c>
      <c r="C1" s="4"/>
      <c r="D1" s="5"/>
      <c r="E1" s="6"/>
      <c r="F1" s="7" t="s">
        <v>2</v>
      </c>
      <c r="G1" s="7"/>
      <c r="H1" s="7"/>
      <c r="I1" s="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60.75" customHeight="1">
      <c r="A2" s="7" t="s">
        <v>3</v>
      </c>
      <c r="B2" s="7" t="s">
        <v>4</v>
      </c>
      <c r="C2" s="8" t="s">
        <v>5</v>
      </c>
      <c r="D2" s="9" t="s">
        <v>6</v>
      </c>
      <c r="E2" s="10" t="s">
        <v>7</v>
      </c>
      <c r="F2" s="7" t="s">
        <v>8</v>
      </c>
      <c r="G2" s="7" t="s">
        <v>9</v>
      </c>
      <c r="H2" s="7" t="s">
        <v>10</v>
      </c>
      <c r="I2" s="10" t="s">
        <v>11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.75">
      <c r="A3" s="11" t="s">
        <v>0</v>
      </c>
      <c r="B3" s="12" t="s">
        <v>12</v>
      </c>
      <c r="C3" s="13">
        <v>287689</v>
      </c>
      <c r="D3" s="14">
        <v>256</v>
      </c>
      <c r="E3" s="11">
        <v>1962</v>
      </c>
      <c r="F3" s="11" t="s">
        <v>13</v>
      </c>
      <c r="G3" s="11" t="s">
        <v>14</v>
      </c>
      <c r="H3" s="11" t="s">
        <v>15</v>
      </c>
      <c r="I3" s="11" t="s">
        <v>16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5" t="s">
        <v>17</v>
      </c>
      <c r="B4" s="16" t="s">
        <v>18</v>
      </c>
      <c r="C4" s="17">
        <f aca="true" t="shared" si="0" ref="C4:C5">D4*1000</f>
        <v>244000</v>
      </c>
      <c r="D4" s="18">
        <v>244</v>
      </c>
      <c r="E4" s="15">
        <v>1970</v>
      </c>
      <c r="F4" s="15" t="s">
        <v>13</v>
      </c>
      <c r="G4" s="15" t="s">
        <v>15</v>
      </c>
      <c r="H4" s="15" t="s">
        <v>15</v>
      </c>
      <c r="I4" s="15" t="s">
        <v>16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5" t="s">
        <v>19</v>
      </c>
      <c r="B5" s="16" t="s">
        <v>20</v>
      </c>
      <c r="C5" s="17">
        <f t="shared" si="0"/>
        <v>229000</v>
      </c>
      <c r="D5" s="18">
        <v>229</v>
      </c>
      <c r="E5" s="15">
        <v>1960</v>
      </c>
      <c r="F5" s="15" t="s">
        <v>13</v>
      </c>
      <c r="G5" s="15" t="s">
        <v>15</v>
      </c>
      <c r="H5" s="15" t="s">
        <v>15</v>
      </c>
      <c r="I5" s="15" t="s">
        <v>16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5" t="s">
        <v>21</v>
      </c>
      <c r="B6" s="16" t="s">
        <v>22</v>
      </c>
      <c r="C6" s="17">
        <v>230842</v>
      </c>
      <c r="D6" s="18">
        <v>316</v>
      </c>
      <c r="E6" s="15">
        <v>1978</v>
      </c>
      <c r="F6" s="15" t="s">
        <v>13</v>
      </c>
      <c r="G6" s="15" t="s">
        <v>15</v>
      </c>
      <c r="H6" s="15" t="s">
        <v>15</v>
      </c>
      <c r="I6" s="15" t="s">
        <v>16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.75">
      <c r="A7" s="15" t="s">
        <v>23</v>
      </c>
      <c r="B7" s="16" t="s">
        <v>24</v>
      </c>
      <c r="C7" s="17">
        <f aca="true" t="shared" si="1" ref="C7:C11">D7*1000</f>
        <v>302000</v>
      </c>
      <c r="D7" s="18">
        <v>302</v>
      </c>
      <c r="E7" s="15">
        <v>1972</v>
      </c>
      <c r="F7" s="15" t="s">
        <v>13</v>
      </c>
      <c r="G7" s="15" t="s">
        <v>15</v>
      </c>
      <c r="H7" s="15" t="s">
        <v>15</v>
      </c>
      <c r="I7" s="15" t="s">
        <v>16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>
      <c r="A8" s="15" t="s">
        <v>25</v>
      </c>
      <c r="B8" s="16" t="s">
        <v>26</v>
      </c>
      <c r="C8" s="17">
        <f t="shared" si="1"/>
        <v>290000</v>
      </c>
      <c r="D8" s="18">
        <v>290</v>
      </c>
      <c r="E8" s="15" t="s">
        <v>27</v>
      </c>
      <c r="F8" s="15" t="s">
        <v>13</v>
      </c>
      <c r="G8" s="15" t="s">
        <v>15</v>
      </c>
      <c r="H8" s="15" t="s">
        <v>15</v>
      </c>
      <c r="I8" s="15" t="s">
        <v>16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>
      <c r="A9" s="15" t="s">
        <v>28</v>
      </c>
      <c r="B9" s="16" t="s">
        <v>29</v>
      </c>
      <c r="C9" s="17">
        <f t="shared" si="1"/>
        <v>227000</v>
      </c>
      <c r="D9" s="18">
        <v>227</v>
      </c>
      <c r="E9" s="15" t="s">
        <v>30</v>
      </c>
      <c r="F9" s="15" t="s">
        <v>13</v>
      </c>
      <c r="G9" s="15" t="s">
        <v>15</v>
      </c>
      <c r="H9" s="15" t="s">
        <v>15</v>
      </c>
      <c r="I9" s="15" t="s">
        <v>16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>
      <c r="A10" s="15" t="s">
        <v>31</v>
      </c>
      <c r="B10" s="16" t="s">
        <v>32</v>
      </c>
      <c r="C10" s="17">
        <f t="shared" si="1"/>
        <v>206000</v>
      </c>
      <c r="D10" s="18">
        <v>206</v>
      </c>
      <c r="E10" s="15">
        <v>1965</v>
      </c>
      <c r="F10" s="15" t="s">
        <v>13</v>
      </c>
      <c r="G10" s="15" t="s">
        <v>15</v>
      </c>
      <c r="H10" s="15" t="s">
        <v>15</v>
      </c>
      <c r="I10" s="15" t="s">
        <v>16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15" t="s">
        <v>33</v>
      </c>
      <c r="B11" s="16" t="s">
        <v>34</v>
      </c>
      <c r="C11" s="17">
        <f t="shared" si="1"/>
        <v>262000</v>
      </c>
      <c r="D11" s="18">
        <v>262</v>
      </c>
      <c r="E11" s="15">
        <v>1978</v>
      </c>
      <c r="F11" s="15" t="s">
        <v>13</v>
      </c>
      <c r="G11" s="15" t="s">
        <v>15</v>
      </c>
      <c r="H11" s="15" t="s">
        <v>15</v>
      </c>
      <c r="I11" s="15" t="s">
        <v>16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>
      <c r="A12" s="15" t="s">
        <v>35</v>
      </c>
      <c r="B12" s="16" t="s">
        <v>36</v>
      </c>
      <c r="C12" s="17">
        <v>120000</v>
      </c>
      <c r="D12" s="18">
        <v>159</v>
      </c>
      <c r="E12" s="15">
        <v>1970</v>
      </c>
      <c r="F12" s="15" t="s">
        <v>13</v>
      </c>
      <c r="G12" s="15" t="s">
        <v>15</v>
      </c>
      <c r="H12" s="15" t="s">
        <v>15</v>
      </c>
      <c r="I12" s="15" t="s">
        <v>16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15" t="s">
        <v>37</v>
      </c>
      <c r="B13" s="16" t="s">
        <v>38</v>
      </c>
      <c r="C13" s="17">
        <f>D13*600</f>
        <v>18000</v>
      </c>
      <c r="D13" s="18">
        <v>30</v>
      </c>
      <c r="E13" s="15">
        <v>1930</v>
      </c>
      <c r="F13" s="15" t="s">
        <v>13</v>
      </c>
      <c r="G13" s="15" t="s">
        <v>15</v>
      </c>
      <c r="H13" s="15" t="s">
        <v>15</v>
      </c>
      <c r="I13" s="15" t="s">
        <v>16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>
      <c r="A14" s="15" t="s">
        <v>39</v>
      </c>
      <c r="B14" s="16" t="s">
        <v>40</v>
      </c>
      <c r="C14" s="17">
        <f>D14*2000</f>
        <v>752000</v>
      </c>
      <c r="D14" s="18">
        <v>376</v>
      </c>
      <c r="E14" s="19"/>
      <c r="F14" s="15" t="s">
        <v>13</v>
      </c>
      <c r="G14" s="15" t="s">
        <v>15</v>
      </c>
      <c r="H14" s="15" t="s">
        <v>15</v>
      </c>
      <c r="I14" s="15" t="s">
        <v>41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15" t="s">
        <v>42</v>
      </c>
      <c r="B15" s="16" t="s">
        <v>43</v>
      </c>
      <c r="C15" s="20">
        <v>21000</v>
      </c>
      <c r="D15" s="18"/>
      <c r="E15" s="15" t="s">
        <v>44</v>
      </c>
      <c r="F15" s="15"/>
      <c r="G15" s="15"/>
      <c r="H15" s="15"/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15" t="s">
        <v>45</v>
      </c>
      <c r="B16" s="16" t="s">
        <v>46</v>
      </c>
      <c r="C16" s="20">
        <v>25864.1</v>
      </c>
      <c r="D16" s="18"/>
      <c r="E16" s="15">
        <v>2014</v>
      </c>
      <c r="F16" s="15"/>
      <c r="G16" s="15"/>
      <c r="H16" s="15"/>
      <c r="I16" s="1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15" t="s">
        <v>47</v>
      </c>
      <c r="B17" s="16" t="s">
        <v>48</v>
      </c>
      <c r="C17" s="20">
        <v>8100</v>
      </c>
      <c r="D17" s="18"/>
      <c r="E17" s="15">
        <v>2011</v>
      </c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>
      <c r="A18" s="15" t="s">
        <v>49</v>
      </c>
      <c r="B18" s="16" t="s">
        <v>50</v>
      </c>
      <c r="C18" s="20">
        <v>41631.84</v>
      </c>
      <c r="D18" s="18"/>
      <c r="E18" s="15">
        <v>2013</v>
      </c>
      <c r="F18" s="15"/>
      <c r="G18" s="15"/>
      <c r="H18" s="15"/>
      <c r="I18" s="1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15"/>
      <c r="B19" s="21" t="s">
        <v>51</v>
      </c>
      <c r="C19" s="22">
        <f>34*5000</f>
        <v>170000</v>
      </c>
      <c r="D19" s="23"/>
      <c r="E19" s="24"/>
      <c r="F19" s="24"/>
      <c r="G19" s="24"/>
      <c r="H19" s="24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15" t="s">
        <v>52</v>
      </c>
      <c r="B20" s="21" t="s">
        <v>53</v>
      </c>
      <c r="C20" s="22">
        <v>198151.89</v>
      </c>
      <c r="D20" s="23"/>
      <c r="E20" s="24"/>
      <c r="F20" s="24"/>
      <c r="G20" s="24"/>
      <c r="H20" s="24"/>
      <c r="I20" s="2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>
      <c r="A21" s="15" t="s">
        <v>54</v>
      </c>
      <c r="B21" s="21" t="s">
        <v>55</v>
      </c>
      <c r="C21" s="22">
        <v>35154.3</v>
      </c>
      <c r="D21" s="23"/>
      <c r="E21" s="24"/>
      <c r="F21" s="24"/>
      <c r="G21" s="24"/>
      <c r="H21" s="24"/>
      <c r="I21" s="2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15" t="s">
        <v>56</v>
      </c>
      <c r="B22" s="21" t="s">
        <v>57</v>
      </c>
      <c r="C22" s="22">
        <v>93696.8</v>
      </c>
      <c r="D22" s="23"/>
      <c r="E22" s="24"/>
      <c r="F22" s="24"/>
      <c r="G22" s="24"/>
      <c r="H22" s="24"/>
      <c r="I22" s="2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 s="15" t="s">
        <v>58</v>
      </c>
      <c r="B23" s="21" t="s">
        <v>59</v>
      </c>
      <c r="C23" s="22">
        <v>4864.05</v>
      </c>
      <c r="D23" s="23"/>
      <c r="E23" s="24"/>
      <c r="F23" s="24"/>
      <c r="G23" s="24"/>
      <c r="H23" s="24"/>
      <c r="I23" s="2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>
      <c r="A24" s="15" t="s">
        <v>60</v>
      </c>
      <c r="B24" s="25" t="s">
        <v>61</v>
      </c>
      <c r="C24" s="26">
        <v>404270.38</v>
      </c>
      <c r="D24" s="27"/>
      <c r="E24" s="28"/>
      <c r="F24" s="28"/>
      <c r="G24" s="28"/>
      <c r="H24" s="28"/>
      <c r="I24" s="28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29"/>
      <c r="B25" s="30"/>
      <c r="C25" s="29"/>
      <c r="D25" s="29"/>
      <c r="E25" s="29"/>
      <c r="F25" s="29"/>
      <c r="G25" s="29"/>
      <c r="H25" s="29"/>
      <c r="I25" s="2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29"/>
      <c r="B26" s="30"/>
      <c r="C26" s="29"/>
      <c r="D26" s="29"/>
      <c r="E26" s="29"/>
      <c r="F26" s="29"/>
      <c r="G26" s="29"/>
      <c r="H26" s="29"/>
      <c r="I26" s="2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>
      <c r="A27" s="2" t="s">
        <v>17</v>
      </c>
      <c r="B27" s="3" t="s">
        <v>62</v>
      </c>
      <c r="C27" s="4"/>
      <c r="D27" s="5"/>
      <c r="E27" s="6"/>
      <c r="F27" s="7" t="s">
        <v>2</v>
      </c>
      <c r="G27" s="7"/>
      <c r="H27" s="7"/>
      <c r="I27" s="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0" customHeight="1">
      <c r="A28" s="7" t="s">
        <v>3</v>
      </c>
      <c r="B28" s="7" t="s">
        <v>4</v>
      </c>
      <c r="C28" s="8" t="s">
        <v>5</v>
      </c>
      <c r="D28" s="9" t="s">
        <v>6</v>
      </c>
      <c r="E28" s="10" t="s">
        <v>7</v>
      </c>
      <c r="F28" s="7" t="s">
        <v>8</v>
      </c>
      <c r="G28" s="7" t="s">
        <v>9</v>
      </c>
      <c r="H28" s="7" t="s">
        <v>10</v>
      </c>
      <c r="I28" s="10" t="s">
        <v>11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>
      <c r="A29" s="11" t="s">
        <v>0</v>
      </c>
      <c r="B29" s="12" t="s">
        <v>63</v>
      </c>
      <c r="C29" s="31">
        <v>800000</v>
      </c>
      <c r="D29" s="14">
        <v>800</v>
      </c>
      <c r="E29" s="11" t="s">
        <v>64</v>
      </c>
      <c r="F29" s="11" t="s">
        <v>65</v>
      </c>
      <c r="G29" s="11" t="s">
        <v>66</v>
      </c>
      <c r="H29" s="11" t="s">
        <v>67</v>
      </c>
      <c r="I29" s="11" t="s">
        <v>16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>
      <c r="A30" s="15" t="s">
        <v>17</v>
      </c>
      <c r="B30" s="16" t="s">
        <v>68</v>
      </c>
      <c r="C30" s="32">
        <v>768417.12</v>
      </c>
      <c r="D30" s="18">
        <v>165</v>
      </c>
      <c r="E30" s="15">
        <v>2010</v>
      </c>
      <c r="F30" s="15" t="s">
        <v>13</v>
      </c>
      <c r="G30" s="15" t="s">
        <v>15</v>
      </c>
      <c r="H30" s="15" t="s">
        <v>67</v>
      </c>
      <c r="I30" s="15" t="s">
        <v>16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15" t="s">
        <v>19</v>
      </c>
      <c r="B31" s="33" t="s">
        <v>69</v>
      </c>
      <c r="C31" s="32">
        <v>16470</v>
      </c>
      <c r="D31" s="18"/>
      <c r="E31" s="15">
        <v>2009</v>
      </c>
      <c r="F31" s="15"/>
      <c r="G31" s="15"/>
      <c r="H31" s="15"/>
      <c r="I31" s="1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.75">
      <c r="A32" s="28" t="s">
        <v>21</v>
      </c>
      <c r="B32" s="34" t="s">
        <v>70</v>
      </c>
      <c r="C32" s="35">
        <f>14945+64275+6260</f>
        <v>85480</v>
      </c>
      <c r="D32" s="27"/>
      <c r="E32" s="28" t="s">
        <v>71</v>
      </c>
      <c r="F32" s="28"/>
      <c r="G32" s="28"/>
      <c r="H32" s="28"/>
      <c r="I32" s="2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2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.75" customHeight="1">
      <c r="A35" s="2" t="s">
        <v>19</v>
      </c>
      <c r="B35" s="3" t="s">
        <v>72</v>
      </c>
      <c r="C35" s="4"/>
      <c r="D35" s="5"/>
      <c r="E35" s="6"/>
      <c r="F35" s="7" t="s">
        <v>2</v>
      </c>
      <c r="G35" s="7"/>
      <c r="H35" s="7"/>
      <c r="I35" s="7"/>
      <c r="J35" s="30"/>
      <c r="K35" s="30"/>
      <c r="L35" s="30"/>
    </row>
    <row r="36" spans="1:12" ht="60" customHeight="1">
      <c r="A36" s="7" t="s">
        <v>3</v>
      </c>
      <c r="B36" s="7" t="s">
        <v>4</v>
      </c>
      <c r="C36" s="8" t="s">
        <v>5</v>
      </c>
      <c r="D36" s="9" t="s">
        <v>6</v>
      </c>
      <c r="E36" s="10" t="s">
        <v>7</v>
      </c>
      <c r="F36" s="7" t="s">
        <v>8</v>
      </c>
      <c r="G36" s="7" t="s">
        <v>9</v>
      </c>
      <c r="H36" s="7" t="s">
        <v>10</v>
      </c>
      <c r="I36" s="10" t="s">
        <v>11</v>
      </c>
      <c r="J36" s="30"/>
      <c r="K36" s="30"/>
      <c r="L36" s="30"/>
    </row>
    <row r="37" spans="1:12" ht="26.25">
      <c r="A37" s="11" t="s">
        <v>0</v>
      </c>
      <c r="B37" s="12" t="s">
        <v>73</v>
      </c>
      <c r="C37" s="36"/>
      <c r="D37" s="14"/>
      <c r="E37" s="11"/>
      <c r="F37" s="11"/>
      <c r="G37" s="11"/>
      <c r="H37" s="11"/>
      <c r="I37" s="11"/>
      <c r="J37" s="30"/>
      <c r="K37" s="30"/>
      <c r="L37" s="30"/>
    </row>
    <row r="38" spans="1:12" ht="15.75" customHeight="1">
      <c r="A38" s="28" t="s">
        <v>17</v>
      </c>
      <c r="B38" s="25" t="s">
        <v>61</v>
      </c>
      <c r="C38" s="35">
        <f>483.78+24534.11</f>
        <v>25017.89</v>
      </c>
      <c r="D38" s="27"/>
      <c r="E38" s="28"/>
      <c r="F38" s="28"/>
      <c r="G38" s="28"/>
      <c r="H38" s="28"/>
      <c r="I38" s="28"/>
      <c r="J38" s="30"/>
      <c r="K38" s="30"/>
      <c r="L38" s="30"/>
    </row>
    <row r="39" spans="1:12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5.75" customHeight="1">
      <c r="A41" s="2" t="s">
        <v>21</v>
      </c>
      <c r="B41" s="3" t="s">
        <v>74</v>
      </c>
      <c r="C41" s="4"/>
      <c r="D41" s="5"/>
      <c r="E41" s="6"/>
      <c r="F41" s="7" t="s">
        <v>2</v>
      </c>
      <c r="G41" s="7"/>
      <c r="H41" s="7"/>
      <c r="I41" s="7"/>
      <c r="J41" s="30"/>
      <c r="K41" s="30"/>
      <c r="L41" s="30"/>
    </row>
    <row r="42" spans="1:12" ht="60" customHeight="1">
      <c r="A42" s="7" t="s">
        <v>3</v>
      </c>
      <c r="B42" s="7" t="s">
        <v>4</v>
      </c>
      <c r="C42" s="8" t="s">
        <v>5</v>
      </c>
      <c r="D42" s="9" t="s">
        <v>6</v>
      </c>
      <c r="E42" s="10" t="s">
        <v>7</v>
      </c>
      <c r="F42" s="7" t="s">
        <v>8</v>
      </c>
      <c r="G42" s="7" t="s">
        <v>9</v>
      </c>
      <c r="H42" s="7" t="s">
        <v>10</v>
      </c>
      <c r="I42" s="10" t="s">
        <v>11</v>
      </c>
      <c r="J42" s="30"/>
      <c r="K42" s="30"/>
      <c r="L42" s="30"/>
    </row>
    <row r="43" spans="1:12" ht="26.25">
      <c r="A43" s="11" t="s">
        <v>0</v>
      </c>
      <c r="B43" s="12" t="s">
        <v>75</v>
      </c>
      <c r="C43" s="36"/>
      <c r="D43" s="14"/>
      <c r="E43" s="11"/>
      <c r="F43" s="11"/>
      <c r="G43" s="11"/>
      <c r="H43" s="11"/>
      <c r="I43" s="11"/>
      <c r="J43" s="30"/>
      <c r="K43" s="30"/>
      <c r="L43" s="30"/>
    </row>
    <row r="44" spans="1:12" ht="15.75" customHeight="1">
      <c r="A44" s="28" t="s">
        <v>17</v>
      </c>
      <c r="B44" s="25" t="s">
        <v>61</v>
      </c>
      <c r="C44" s="35">
        <v>13526.3</v>
      </c>
      <c r="D44" s="27"/>
      <c r="E44" s="28"/>
      <c r="F44" s="28"/>
      <c r="G44" s="28"/>
      <c r="H44" s="28"/>
      <c r="I44" s="28"/>
      <c r="J44" s="30"/>
      <c r="K44" s="30"/>
      <c r="L44" s="30"/>
    </row>
    <row r="45" spans="1:12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5.75" customHeight="1">
      <c r="A47" s="2" t="s">
        <v>23</v>
      </c>
      <c r="B47" s="3" t="s">
        <v>76</v>
      </c>
      <c r="C47" s="4"/>
      <c r="D47" s="5"/>
      <c r="E47" s="6"/>
      <c r="F47" s="7" t="s">
        <v>2</v>
      </c>
      <c r="G47" s="7"/>
      <c r="H47" s="7"/>
      <c r="I47" s="7"/>
      <c r="J47" s="30"/>
      <c r="K47" s="30"/>
      <c r="L47" s="30"/>
    </row>
    <row r="48" spans="1:12" ht="60" customHeight="1">
      <c r="A48" s="7" t="s">
        <v>3</v>
      </c>
      <c r="B48" s="7" t="s">
        <v>4</v>
      </c>
      <c r="C48" s="8" t="s">
        <v>5</v>
      </c>
      <c r="D48" s="9" t="s">
        <v>6</v>
      </c>
      <c r="E48" s="10" t="s">
        <v>7</v>
      </c>
      <c r="F48" s="7" t="s">
        <v>8</v>
      </c>
      <c r="G48" s="7" t="s">
        <v>9</v>
      </c>
      <c r="H48" s="7" t="s">
        <v>10</v>
      </c>
      <c r="I48" s="10" t="s">
        <v>11</v>
      </c>
      <c r="J48" s="30"/>
      <c r="K48" s="30"/>
      <c r="L48" s="30"/>
    </row>
    <row r="49" spans="1:12" ht="26.25" customHeight="1">
      <c r="A49" s="11" t="s">
        <v>0</v>
      </c>
      <c r="B49" s="37" t="s">
        <v>75</v>
      </c>
      <c r="C49" s="37"/>
      <c r="D49" s="14"/>
      <c r="E49" s="11"/>
      <c r="F49" s="11"/>
      <c r="G49" s="11"/>
      <c r="H49" s="11"/>
      <c r="I49" s="11"/>
      <c r="J49" s="30"/>
      <c r="K49" s="30"/>
      <c r="L49" s="30"/>
    </row>
    <row r="50" spans="1:12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5.75" customHeight="1">
      <c r="A52" s="2" t="s">
        <v>25</v>
      </c>
      <c r="B52" s="3" t="s">
        <v>77</v>
      </c>
      <c r="C52" s="4"/>
      <c r="D52" s="5"/>
      <c r="E52" s="6"/>
      <c r="F52" s="7" t="s">
        <v>2</v>
      </c>
      <c r="G52" s="7"/>
      <c r="H52" s="7"/>
      <c r="I52" s="7"/>
      <c r="J52" s="30"/>
      <c r="K52" s="30"/>
      <c r="L52" s="30"/>
    </row>
    <row r="53" spans="1:12" ht="60" customHeight="1">
      <c r="A53" s="7" t="s">
        <v>3</v>
      </c>
      <c r="B53" s="7" t="s">
        <v>4</v>
      </c>
      <c r="C53" s="8" t="s">
        <v>5</v>
      </c>
      <c r="D53" s="9" t="s">
        <v>6</v>
      </c>
      <c r="E53" s="10" t="s">
        <v>7</v>
      </c>
      <c r="F53" s="7" t="s">
        <v>8</v>
      </c>
      <c r="G53" s="7" t="s">
        <v>9</v>
      </c>
      <c r="H53" s="7" t="s">
        <v>10</v>
      </c>
      <c r="I53" s="10" t="s">
        <v>11</v>
      </c>
      <c r="J53" s="30"/>
      <c r="K53" s="30"/>
      <c r="L53" s="30"/>
    </row>
    <row r="54" spans="1:12" ht="24.75">
      <c r="A54" s="11" t="s">
        <v>0</v>
      </c>
      <c r="B54" s="12" t="s">
        <v>78</v>
      </c>
      <c r="C54" s="31">
        <v>2500000</v>
      </c>
      <c r="D54" s="14">
        <v>2078</v>
      </c>
      <c r="E54" s="11">
        <v>1960</v>
      </c>
      <c r="F54" s="11" t="s">
        <v>65</v>
      </c>
      <c r="G54" s="11" t="s">
        <v>79</v>
      </c>
      <c r="H54" s="11" t="s">
        <v>67</v>
      </c>
      <c r="I54" s="11" t="s">
        <v>41</v>
      </c>
      <c r="J54" s="30"/>
      <c r="K54" s="30"/>
      <c r="L54" s="30"/>
    </row>
    <row r="55" spans="1:12" ht="24.75">
      <c r="A55" s="15" t="s">
        <v>17</v>
      </c>
      <c r="B55" s="16" t="s">
        <v>80</v>
      </c>
      <c r="C55" s="32">
        <v>11918307.77</v>
      </c>
      <c r="D55" s="18">
        <v>3196.7</v>
      </c>
      <c r="E55" s="15">
        <v>2010</v>
      </c>
      <c r="F55" s="15" t="s">
        <v>65</v>
      </c>
      <c r="G55" s="15" t="s">
        <v>66</v>
      </c>
      <c r="H55" s="15" t="s">
        <v>81</v>
      </c>
      <c r="I55" s="15" t="s">
        <v>41</v>
      </c>
      <c r="J55" s="30"/>
      <c r="K55" s="30"/>
      <c r="L55" s="30"/>
    </row>
    <row r="56" spans="1:12" ht="24.75">
      <c r="A56" s="15" t="s">
        <v>19</v>
      </c>
      <c r="B56" s="21" t="s">
        <v>82</v>
      </c>
      <c r="C56" s="38">
        <v>45028.36</v>
      </c>
      <c r="D56" s="23"/>
      <c r="E56" s="24"/>
      <c r="F56" s="24"/>
      <c r="G56" s="24"/>
      <c r="H56" s="24"/>
      <c r="I56" s="24"/>
      <c r="J56" s="30"/>
      <c r="K56" s="30"/>
      <c r="L56" s="30"/>
    </row>
    <row r="57" spans="1:12" ht="13.5">
      <c r="A57" s="15" t="s">
        <v>21</v>
      </c>
      <c r="B57" s="21" t="s">
        <v>83</v>
      </c>
      <c r="C57" s="38">
        <v>125671</v>
      </c>
      <c r="D57" s="23"/>
      <c r="E57" s="24"/>
      <c r="F57" s="24"/>
      <c r="G57" s="24"/>
      <c r="H57" s="24"/>
      <c r="I57" s="24"/>
      <c r="J57" s="30"/>
      <c r="K57" s="30"/>
      <c r="L57" s="30"/>
    </row>
    <row r="58" spans="1:12" ht="24.75">
      <c r="A58" s="15" t="s">
        <v>23</v>
      </c>
      <c r="B58" s="21" t="s">
        <v>84</v>
      </c>
      <c r="C58" s="38">
        <v>136525</v>
      </c>
      <c r="D58" s="23"/>
      <c r="E58" s="24"/>
      <c r="F58" s="24"/>
      <c r="G58" s="24"/>
      <c r="H58" s="24"/>
      <c r="I58" s="24"/>
      <c r="J58" s="30"/>
      <c r="K58" s="30"/>
      <c r="L58" s="30"/>
    </row>
    <row r="59" spans="1:12" ht="15.75" customHeight="1">
      <c r="A59" s="15" t="s">
        <v>25</v>
      </c>
      <c r="B59" s="25" t="s">
        <v>61</v>
      </c>
      <c r="C59" s="26">
        <f>759071.63</f>
        <v>759071.63</v>
      </c>
      <c r="D59" s="27"/>
      <c r="E59" s="28"/>
      <c r="F59" s="28"/>
      <c r="G59" s="28"/>
      <c r="H59" s="28"/>
      <c r="I59" s="28"/>
      <c r="J59" s="30"/>
      <c r="K59" s="30"/>
      <c r="L59" s="30"/>
    </row>
    <row r="60" spans="1:12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5.75" customHeight="1">
      <c r="A62" s="2" t="s">
        <v>28</v>
      </c>
      <c r="B62" s="3" t="s">
        <v>85</v>
      </c>
      <c r="C62" s="4"/>
      <c r="D62" s="5"/>
      <c r="E62" s="6"/>
      <c r="F62" s="7" t="s">
        <v>2</v>
      </c>
      <c r="G62" s="7"/>
      <c r="H62" s="7"/>
      <c r="I62" s="7"/>
      <c r="J62" s="30"/>
      <c r="K62" s="30"/>
      <c r="L62" s="30"/>
    </row>
    <row r="63" spans="1:12" ht="60" customHeight="1">
      <c r="A63" s="7" t="s">
        <v>3</v>
      </c>
      <c r="B63" s="7" t="s">
        <v>4</v>
      </c>
      <c r="C63" s="8" t="s">
        <v>5</v>
      </c>
      <c r="D63" s="9" t="s">
        <v>6</v>
      </c>
      <c r="E63" s="10" t="s">
        <v>7</v>
      </c>
      <c r="F63" s="7" t="s">
        <v>8</v>
      </c>
      <c r="G63" s="7" t="s">
        <v>9</v>
      </c>
      <c r="H63" s="7" t="s">
        <v>10</v>
      </c>
      <c r="I63" s="10" t="s">
        <v>11</v>
      </c>
      <c r="J63" s="30"/>
      <c r="K63" s="30"/>
      <c r="L63" s="30"/>
    </row>
    <row r="64" spans="1:12" ht="24.75">
      <c r="A64" s="11" t="s">
        <v>0</v>
      </c>
      <c r="B64" s="12" t="s">
        <v>86</v>
      </c>
      <c r="C64" s="31">
        <v>1000000</v>
      </c>
      <c r="D64" s="14">
        <v>1141</v>
      </c>
      <c r="E64" s="11">
        <v>1928</v>
      </c>
      <c r="F64" s="11" t="s">
        <v>65</v>
      </c>
      <c r="G64" s="11" t="s">
        <v>79</v>
      </c>
      <c r="H64" s="11" t="s">
        <v>81</v>
      </c>
      <c r="I64" s="11" t="s">
        <v>41</v>
      </c>
      <c r="J64" s="30"/>
      <c r="K64" s="30"/>
      <c r="L64" s="30"/>
    </row>
    <row r="65" spans="1:12" ht="13.5">
      <c r="A65" s="39" t="s">
        <v>17</v>
      </c>
      <c r="B65" s="40" t="s">
        <v>87</v>
      </c>
      <c r="C65" s="41">
        <v>6699</v>
      </c>
      <c r="D65" s="42"/>
      <c r="E65" s="39"/>
      <c r="F65" s="39"/>
      <c r="G65" s="39"/>
      <c r="H65" s="39"/>
      <c r="I65" s="39"/>
      <c r="J65" s="30"/>
      <c r="K65" s="30"/>
      <c r="L65" s="30"/>
    </row>
    <row r="66" spans="1:12" ht="15.75" customHeight="1">
      <c r="A66" s="28" t="s">
        <v>19</v>
      </c>
      <c r="B66" s="25" t="s">
        <v>61</v>
      </c>
      <c r="C66" s="26">
        <f>11998.85+146800</f>
        <v>158798.85</v>
      </c>
      <c r="D66" s="27"/>
      <c r="E66" s="28"/>
      <c r="F66" s="28"/>
      <c r="G66" s="28"/>
      <c r="H66" s="28"/>
      <c r="I66" s="28"/>
      <c r="J66" s="30"/>
      <c r="K66" s="30"/>
      <c r="L66" s="30"/>
    </row>
    <row r="67" spans="1:12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5.75" customHeight="1">
      <c r="A69" s="2" t="s">
        <v>31</v>
      </c>
      <c r="B69" s="3" t="s">
        <v>88</v>
      </c>
      <c r="C69" s="4"/>
      <c r="D69" s="5"/>
      <c r="E69" s="6"/>
      <c r="F69" s="7" t="s">
        <v>2</v>
      </c>
      <c r="G69" s="7"/>
      <c r="H69" s="7"/>
      <c r="I69" s="7"/>
      <c r="J69" s="30"/>
      <c r="K69" s="30"/>
      <c r="L69" s="30"/>
    </row>
    <row r="70" spans="1:12" ht="60" customHeight="1">
      <c r="A70" s="7" t="s">
        <v>3</v>
      </c>
      <c r="B70" s="7" t="s">
        <v>4</v>
      </c>
      <c r="C70" s="8" t="s">
        <v>5</v>
      </c>
      <c r="D70" s="9" t="s">
        <v>6</v>
      </c>
      <c r="E70" s="10" t="s">
        <v>7</v>
      </c>
      <c r="F70" s="7" t="s">
        <v>8</v>
      </c>
      <c r="G70" s="7" t="s">
        <v>9</v>
      </c>
      <c r="H70" s="7" t="s">
        <v>10</v>
      </c>
      <c r="I70" s="10" t="s">
        <v>11</v>
      </c>
      <c r="J70" s="30"/>
      <c r="K70" s="30"/>
      <c r="L70" s="30"/>
    </row>
    <row r="71" spans="1:12" ht="15.75" customHeight="1">
      <c r="A71" s="15" t="s">
        <v>0</v>
      </c>
      <c r="B71" s="16" t="s">
        <v>89</v>
      </c>
      <c r="C71" s="32">
        <v>240510.5</v>
      </c>
      <c r="D71" s="18">
        <v>71.84</v>
      </c>
      <c r="E71" s="15">
        <v>1957</v>
      </c>
      <c r="F71" s="15" t="s">
        <v>65</v>
      </c>
      <c r="G71" s="15" t="s">
        <v>90</v>
      </c>
      <c r="H71" s="15" t="s">
        <v>67</v>
      </c>
      <c r="I71" s="15" t="s">
        <v>16</v>
      </c>
      <c r="J71" s="30"/>
      <c r="K71" s="30"/>
      <c r="L71" s="30"/>
    </row>
    <row r="72" spans="1:12" ht="24.75">
      <c r="A72" s="15" t="s">
        <v>17</v>
      </c>
      <c r="B72" s="16" t="s">
        <v>91</v>
      </c>
      <c r="C72" s="32">
        <f aca="true" t="shared" si="2" ref="C72:C74">D72*2000</f>
        <v>834340</v>
      </c>
      <c r="D72" s="18">
        <v>417.17</v>
      </c>
      <c r="E72" s="15">
        <v>1982</v>
      </c>
      <c r="F72" s="15" t="s">
        <v>65</v>
      </c>
      <c r="G72" s="15" t="s">
        <v>79</v>
      </c>
      <c r="H72" s="15" t="s">
        <v>67</v>
      </c>
      <c r="I72" s="15" t="s">
        <v>16</v>
      </c>
      <c r="J72" s="30"/>
      <c r="K72" s="30"/>
      <c r="L72" s="30"/>
    </row>
    <row r="73" spans="1:12" ht="15.75" customHeight="1">
      <c r="A73" s="15" t="s">
        <v>19</v>
      </c>
      <c r="B73" s="16" t="s">
        <v>92</v>
      </c>
      <c r="C73" s="32">
        <f t="shared" si="2"/>
        <v>189600</v>
      </c>
      <c r="D73" s="18">
        <v>94.8</v>
      </c>
      <c r="E73" s="15">
        <v>1959</v>
      </c>
      <c r="F73" s="15" t="s">
        <v>65</v>
      </c>
      <c r="G73" s="15" t="s">
        <v>93</v>
      </c>
      <c r="H73" s="15" t="s">
        <v>67</v>
      </c>
      <c r="I73" s="15" t="s">
        <v>16</v>
      </c>
      <c r="J73" s="30"/>
      <c r="K73" s="30"/>
      <c r="L73" s="30"/>
    </row>
    <row r="74" spans="1:12" ht="24.75">
      <c r="A74" s="15" t="s">
        <v>21</v>
      </c>
      <c r="B74" s="16" t="s">
        <v>94</v>
      </c>
      <c r="C74" s="32">
        <f t="shared" si="2"/>
        <v>168000</v>
      </c>
      <c r="D74" s="18">
        <v>84</v>
      </c>
      <c r="E74" s="15">
        <v>1958</v>
      </c>
      <c r="F74" s="15" t="s">
        <v>65</v>
      </c>
      <c r="G74" s="15" t="s">
        <v>90</v>
      </c>
      <c r="H74" s="15" t="s">
        <v>67</v>
      </c>
      <c r="I74" s="15" t="s">
        <v>16</v>
      </c>
      <c r="J74" s="30"/>
      <c r="K74" s="30"/>
      <c r="L74" s="30"/>
    </row>
    <row r="75" spans="1:12" ht="15.75" customHeight="1">
      <c r="A75" s="15" t="s">
        <v>23</v>
      </c>
      <c r="B75" s="25" t="s">
        <v>61</v>
      </c>
      <c r="C75" s="26">
        <v>7140</v>
      </c>
      <c r="D75" s="27"/>
      <c r="E75" s="28"/>
      <c r="F75" s="28"/>
      <c r="G75" s="28"/>
      <c r="H75" s="28"/>
      <c r="I75" s="28"/>
      <c r="J75" s="30"/>
      <c r="K75" s="30"/>
      <c r="L75" s="30"/>
    </row>
    <row r="77" ht="13.5"/>
  </sheetData>
  <sheetProtection selectLockedCells="1" selectUnlockedCells="1"/>
  <mergeCells count="9">
    <mergeCell ref="F1:I1"/>
    <mergeCell ref="F27:I27"/>
    <mergeCell ref="F35:I35"/>
    <mergeCell ref="F41:I41"/>
    <mergeCell ref="F47:I47"/>
    <mergeCell ref="B49:C49"/>
    <mergeCell ref="F52:I52"/>
    <mergeCell ref="F62:I62"/>
    <mergeCell ref="F69:I6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52"/>
  <sheetViews>
    <sheetView zoomScale="110" zoomScaleNormal="110" workbookViewId="0" topLeftCell="A1">
      <selection activeCell="F50" sqref="F50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35.8515625" style="1" customWidth="1"/>
    <col min="4" max="4" width="25.421875" style="1" customWidth="1"/>
    <col min="5" max="5" width="12.57421875" style="1" customWidth="1"/>
    <col min="6" max="6" width="11.00390625" style="1" customWidth="1"/>
    <col min="7" max="16384" width="9.140625" style="1" customWidth="1"/>
  </cols>
  <sheetData>
    <row r="1" spans="1:5" s="48" customFormat="1" ht="39" customHeight="1">
      <c r="A1" s="43"/>
      <c r="B1" s="44" t="s">
        <v>3</v>
      </c>
      <c r="C1" s="45" t="s">
        <v>4</v>
      </c>
      <c r="D1" s="46" t="s">
        <v>95</v>
      </c>
      <c r="E1" s="47"/>
    </row>
    <row r="2" spans="1:6" ht="15">
      <c r="A2"/>
      <c r="B2" s="49" t="s">
        <v>96</v>
      </c>
      <c r="C2" s="49"/>
      <c r="D2" s="49"/>
      <c r="E2" s="47"/>
      <c r="F2"/>
    </row>
    <row r="3" spans="1:6" ht="13.5">
      <c r="A3"/>
      <c r="B3" s="50" t="s">
        <v>0</v>
      </c>
      <c r="C3" s="51" t="s">
        <v>97</v>
      </c>
      <c r="D3" s="52">
        <f>1564+(18*3868.55)+5803.86+4875.72+3228.52</f>
        <v>85106</v>
      </c>
      <c r="E3" s="47"/>
      <c r="F3"/>
    </row>
    <row r="4" spans="1:6" ht="13.5">
      <c r="A4"/>
      <c r="B4" s="50" t="s">
        <v>17</v>
      </c>
      <c r="C4" s="51" t="s">
        <v>98</v>
      </c>
      <c r="D4" s="52">
        <f>16273.53+3660+16273.53</f>
        <v>36207.06</v>
      </c>
      <c r="E4" s="47"/>
      <c r="F4"/>
    </row>
    <row r="5" spans="1:6" ht="13.5">
      <c r="A5"/>
      <c r="B5" s="50" t="s">
        <v>19</v>
      </c>
      <c r="C5" s="51" t="s">
        <v>99</v>
      </c>
      <c r="D5" s="53">
        <v>4400</v>
      </c>
      <c r="E5" s="47"/>
      <c r="F5"/>
    </row>
    <row r="6" spans="1:6" ht="13.5">
      <c r="A6"/>
      <c r="B6" s="50" t="s">
        <v>21</v>
      </c>
      <c r="C6" s="51" t="s">
        <v>100</v>
      </c>
      <c r="D6" s="52">
        <f>21150.2+7398.08+5389.71+12925.61+3200.55</f>
        <v>50064.15</v>
      </c>
      <c r="E6" s="47"/>
      <c r="F6"/>
    </row>
    <row r="7" spans="1:6" ht="15">
      <c r="A7"/>
      <c r="B7" s="49" t="s">
        <v>101</v>
      </c>
      <c r="C7" s="49"/>
      <c r="D7" s="49"/>
      <c r="E7" s="47"/>
      <c r="F7"/>
    </row>
    <row r="8" spans="1:6" ht="13.5">
      <c r="A8"/>
      <c r="B8" s="50" t="s">
        <v>0</v>
      </c>
      <c r="C8" s="51" t="s">
        <v>97</v>
      </c>
      <c r="D8" s="52">
        <f>5516.53</f>
        <v>5516.53</v>
      </c>
      <c r="E8" s="47"/>
      <c r="F8"/>
    </row>
    <row r="9" spans="1:6" ht="13.5">
      <c r="A9"/>
      <c r="B9" s="50" t="s">
        <v>17</v>
      </c>
      <c r="C9" s="51" t="s">
        <v>98</v>
      </c>
      <c r="D9" s="52">
        <f>1399</f>
        <v>1399</v>
      </c>
      <c r="E9" s="47"/>
      <c r="F9" s="54"/>
    </row>
    <row r="10" spans="1:6" ht="13.5">
      <c r="A10"/>
      <c r="B10" s="50" t="s">
        <v>19</v>
      </c>
      <c r="C10" s="55" t="s">
        <v>102</v>
      </c>
      <c r="D10" s="52">
        <f>11797.76</f>
        <v>11797.76</v>
      </c>
      <c r="E10" s="47"/>
      <c r="F10" s="54"/>
    </row>
    <row r="11" spans="1:5" ht="13.5">
      <c r="A11"/>
      <c r="B11" s="50" t="s">
        <v>21</v>
      </c>
      <c r="C11" s="51" t="s">
        <v>103</v>
      </c>
      <c r="D11" s="56">
        <f>12570</f>
        <v>12570</v>
      </c>
      <c r="E11" s="47"/>
    </row>
    <row r="12" spans="1:5" ht="13.5">
      <c r="A12"/>
      <c r="B12" s="50" t="s">
        <v>23</v>
      </c>
      <c r="C12" s="51" t="s">
        <v>104</v>
      </c>
      <c r="D12" s="56">
        <f>3900</f>
        <v>3900</v>
      </c>
      <c r="E12" s="47"/>
    </row>
    <row r="13" spans="1:5" ht="15">
      <c r="A13"/>
      <c r="B13" s="49" t="s">
        <v>105</v>
      </c>
      <c r="C13" s="49"/>
      <c r="D13" s="49"/>
      <c r="E13" s="47"/>
    </row>
    <row r="14" spans="1:5" ht="13.5">
      <c r="A14"/>
      <c r="B14" s="50" t="s">
        <v>0</v>
      </c>
      <c r="C14" s="51" t="s">
        <v>97</v>
      </c>
      <c r="D14" s="52">
        <f>8602.05+299</f>
        <v>8901.05</v>
      </c>
      <c r="E14" s="47"/>
    </row>
    <row r="15" spans="1:5" ht="13.5">
      <c r="A15"/>
      <c r="B15" s="50" t="s">
        <v>17</v>
      </c>
      <c r="C15" s="51" t="s">
        <v>98</v>
      </c>
      <c r="D15" s="52">
        <f>1533.93</f>
        <v>1533.93</v>
      </c>
      <c r="E15" s="47"/>
    </row>
    <row r="16" spans="1:5" ht="13.5">
      <c r="A16"/>
      <c r="B16" s="50" t="s">
        <v>19</v>
      </c>
      <c r="C16" s="51" t="s">
        <v>106</v>
      </c>
      <c r="D16" s="52">
        <v>146.37</v>
      </c>
      <c r="E16" s="47"/>
    </row>
    <row r="17" spans="1:5" ht="13.5">
      <c r="A17"/>
      <c r="B17" s="50" t="s">
        <v>21</v>
      </c>
      <c r="C17" s="51" t="s">
        <v>103</v>
      </c>
      <c r="D17" s="56">
        <v>402.89</v>
      </c>
      <c r="E17" s="47"/>
    </row>
    <row r="18" spans="1:5" ht="15">
      <c r="A18"/>
      <c r="B18" s="49" t="s">
        <v>107</v>
      </c>
      <c r="C18" s="49"/>
      <c r="D18" s="49"/>
      <c r="E18" s="47"/>
    </row>
    <row r="19" spans="1:5" ht="13.5">
      <c r="A19"/>
      <c r="B19" s="50" t="s">
        <v>0</v>
      </c>
      <c r="C19" s="51" t="s">
        <v>97</v>
      </c>
      <c r="D19" s="52">
        <v>27838.23</v>
      </c>
      <c r="E19" s="47"/>
    </row>
    <row r="20" spans="1:5" ht="13.5">
      <c r="A20"/>
      <c r="B20" s="50" t="s">
        <v>17</v>
      </c>
      <c r="C20" s="51" t="s">
        <v>98</v>
      </c>
      <c r="D20" s="52">
        <f>7999.98+332</f>
        <v>8331.98</v>
      </c>
      <c r="E20" s="47"/>
    </row>
    <row r="21" spans="1:5" ht="13.5">
      <c r="A21"/>
      <c r="B21" s="50" t="s">
        <v>19</v>
      </c>
      <c r="C21" s="51" t="s">
        <v>108</v>
      </c>
      <c r="D21" s="52">
        <v>1844.99</v>
      </c>
      <c r="E21" s="47"/>
    </row>
    <row r="22" spans="1:5" ht="13.5">
      <c r="A22"/>
      <c r="B22" s="50" t="s">
        <v>21</v>
      </c>
      <c r="C22" s="51" t="s">
        <v>109</v>
      </c>
      <c r="D22" s="52">
        <v>699</v>
      </c>
      <c r="E22" s="47"/>
    </row>
    <row r="23" spans="1:5" ht="13.5">
      <c r="A23"/>
      <c r="B23" s="50" t="s">
        <v>23</v>
      </c>
      <c r="C23" s="51" t="s">
        <v>103</v>
      </c>
      <c r="D23" s="56">
        <v>900</v>
      </c>
      <c r="E23" s="47"/>
    </row>
    <row r="24" spans="1:5" ht="13.5">
      <c r="A24"/>
      <c r="B24" s="50" t="s">
        <v>25</v>
      </c>
      <c r="C24" s="51" t="s">
        <v>110</v>
      </c>
      <c r="D24" s="56">
        <v>450</v>
      </c>
      <c r="E24" s="47"/>
    </row>
    <row r="25" spans="1:5" ht="13.5">
      <c r="A25"/>
      <c r="B25" s="50" t="s">
        <v>28</v>
      </c>
      <c r="C25" s="51" t="s">
        <v>111</v>
      </c>
      <c r="D25" s="56">
        <v>1469.28</v>
      </c>
      <c r="E25" s="57"/>
    </row>
    <row r="26" spans="1:5" ht="15">
      <c r="A26"/>
      <c r="B26" s="49" t="s">
        <v>112</v>
      </c>
      <c r="C26" s="49"/>
      <c r="D26" s="49"/>
      <c r="E26" s="47"/>
    </row>
    <row r="27" spans="1:5" ht="13.5">
      <c r="A27"/>
      <c r="B27" s="50" t="s">
        <v>0</v>
      </c>
      <c r="C27" s="51" t="s">
        <v>97</v>
      </c>
      <c r="D27" s="52">
        <f>9346.71</f>
        <v>9346.71</v>
      </c>
      <c r="E27" s="47"/>
    </row>
    <row r="28" spans="1:5" ht="13.5">
      <c r="A28"/>
      <c r="B28" s="50" t="s">
        <v>17</v>
      </c>
      <c r="C28" s="51" t="s">
        <v>98</v>
      </c>
      <c r="D28" s="52">
        <f>9000.79</f>
        <v>9000.79</v>
      </c>
      <c r="E28" s="47"/>
    </row>
    <row r="29" spans="1:5" ht="13.5">
      <c r="A29"/>
      <c r="B29" s="50" t="s">
        <v>19</v>
      </c>
      <c r="C29" s="51" t="s">
        <v>103</v>
      </c>
      <c r="D29" s="56">
        <f>4723</f>
        <v>4723</v>
      </c>
      <c r="E29" s="57"/>
    </row>
    <row r="30" spans="1:5" ht="15">
      <c r="A30"/>
      <c r="B30" s="49" t="s">
        <v>113</v>
      </c>
      <c r="C30" s="49"/>
      <c r="D30" s="49"/>
      <c r="E30" s="47"/>
    </row>
    <row r="31" spans="1:5" ht="13.5">
      <c r="A31"/>
      <c r="B31" s="50" t="s">
        <v>0</v>
      </c>
      <c r="C31" s="51" t="s">
        <v>97</v>
      </c>
      <c r="D31" s="52">
        <f>108348.88</f>
        <v>108348.88</v>
      </c>
      <c r="E31" s="47"/>
    </row>
    <row r="32" spans="1:5" ht="13.5">
      <c r="A32"/>
      <c r="B32" s="50" t="s">
        <v>17</v>
      </c>
      <c r="C32" s="51" t="s">
        <v>98</v>
      </c>
      <c r="D32" s="52">
        <f>12789.8</f>
        <v>12789.8</v>
      </c>
      <c r="E32" s="47"/>
    </row>
    <row r="33" spans="1:5" ht="13.5">
      <c r="A33"/>
      <c r="B33" s="50" t="s">
        <v>19</v>
      </c>
      <c r="C33" s="51" t="s">
        <v>99</v>
      </c>
      <c r="D33" s="52">
        <f>2581.51</f>
        <v>2581.51</v>
      </c>
      <c r="E33" s="47"/>
    </row>
    <row r="34" spans="1:5" ht="13.5">
      <c r="A34"/>
      <c r="B34" s="50" t="s">
        <v>21</v>
      </c>
      <c r="C34" s="51" t="s">
        <v>102</v>
      </c>
      <c r="D34" s="52">
        <f>17483.55</f>
        <v>17483.55</v>
      </c>
      <c r="E34" s="47"/>
    </row>
    <row r="35" spans="1:5" ht="13.5">
      <c r="A35"/>
      <c r="B35" s="50" t="s">
        <v>23</v>
      </c>
      <c r="C35" s="51" t="s">
        <v>103</v>
      </c>
      <c r="D35" s="56">
        <f>25009.98</f>
        <v>25009.98</v>
      </c>
      <c r="E35" s="47"/>
    </row>
    <row r="36" spans="1:5" ht="13.5">
      <c r="A36"/>
      <c r="B36" s="50" t="s">
        <v>25</v>
      </c>
      <c r="C36" s="51" t="s">
        <v>104</v>
      </c>
      <c r="D36" s="56">
        <f>16912.49</f>
        <v>16912.49</v>
      </c>
      <c r="E36" s="57"/>
    </row>
    <row r="37" spans="1:5" ht="15">
      <c r="A37"/>
      <c r="B37" s="49" t="s">
        <v>114</v>
      </c>
      <c r="C37" s="49"/>
      <c r="D37" s="49"/>
      <c r="E37" s="47"/>
    </row>
    <row r="38" spans="1:5" ht="13.5">
      <c r="A38"/>
      <c r="B38" s="50" t="s">
        <v>0</v>
      </c>
      <c r="C38" s="51" t="s">
        <v>97</v>
      </c>
      <c r="D38" s="52">
        <f>47274.53</f>
        <v>47274.53</v>
      </c>
      <c r="E38" s="47"/>
    </row>
    <row r="39" spans="1:5" ht="13.5">
      <c r="A39"/>
      <c r="B39" s="50" t="s">
        <v>17</v>
      </c>
      <c r="C39" s="51" t="s">
        <v>98</v>
      </c>
      <c r="D39" s="52">
        <f>5367.59</f>
        <v>5367.59</v>
      </c>
      <c r="E39" s="47"/>
    </row>
    <row r="40" spans="1:5" ht="13.5">
      <c r="A40"/>
      <c r="B40" s="50" t="s">
        <v>19</v>
      </c>
      <c r="C40" s="51" t="s">
        <v>115</v>
      </c>
      <c r="D40" s="52">
        <f>353.59</f>
        <v>353.59</v>
      </c>
      <c r="E40" s="47"/>
    </row>
    <row r="41" spans="1:5" ht="13.5">
      <c r="A41"/>
      <c r="B41" s="50" t="s">
        <v>21</v>
      </c>
      <c r="C41" s="51" t="s">
        <v>116</v>
      </c>
      <c r="D41" s="52">
        <v>2921.25</v>
      </c>
      <c r="E41" s="47"/>
    </row>
    <row r="42" spans="1:5" ht="13.5">
      <c r="A42"/>
      <c r="B42" s="50" t="s">
        <v>23</v>
      </c>
      <c r="C42" s="51" t="s">
        <v>102</v>
      </c>
      <c r="D42" s="52">
        <f>4051.39</f>
        <v>4051.39</v>
      </c>
      <c r="E42" s="47"/>
    </row>
    <row r="43" spans="1:5" ht="13.5">
      <c r="A43"/>
      <c r="B43" s="50" t="s">
        <v>25</v>
      </c>
      <c r="C43" s="51" t="s">
        <v>100</v>
      </c>
      <c r="D43" s="52">
        <v>2539</v>
      </c>
      <c r="E43" s="47"/>
    </row>
    <row r="44" spans="1:5" ht="13.5">
      <c r="A44"/>
      <c r="B44" s="50" t="s">
        <v>28</v>
      </c>
      <c r="C44" s="51" t="s">
        <v>103</v>
      </c>
      <c r="D44" s="56">
        <f>15261.44</f>
        <v>15261.44</v>
      </c>
      <c r="E44" s="47"/>
    </row>
    <row r="45" spans="1:5" ht="13.5">
      <c r="A45"/>
      <c r="B45" s="50" t="s">
        <v>31</v>
      </c>
      <c r="C45" s="51" t="s">
        <v>117</v>
      </c>
      <c r="D45" s="56">
        <v>11209.7</v>
      </c>
      <c r="E45" s="47"/>
    </row>
    <row r="46" spans="1:5" ht="13.5">
      <c r="A46" s="47"/>
      <c r="B46" s="50" t="s">
        <v>33</v>
      </c>
      <c r="C46" s="51" t="s">
        <v>104</v>
      </c>
      <c r="D46" s="56">
        <f>4314.5</f>
        <v>4314.5</v>
      </c>
      <c r="E46" s="57"/>
    </row>
    <row r="47" spans="1:5" ht="15">
      <c r="A47"/>
      <c r="B47" s="49" t="s">
        <v>118</v>
      </c>
      <c r="C47" s="49"/>
      <c r="D47" s="49"/>
      <c r="E47" s="47"/>
    </row>
    <row r="48" spans="1:5" ht="13.5">
      <c r="A48"/>
      <c r="B48" s="50" t="s">
        <v>0</v>
      </c>
      <c r="C48" s="51" t="s">
        <v>97</v>
      </c>
      <c r="D48" s="52">
        <f>1778</f>
        <v>1778</v>
      </c>
      <c r="E48" s="47"/>
    </row>
    <row r="49" spans="1:5" ht="13.5">
      <c r="A49"/>
      <c r="B49" s="50" t="s">
        <v>17</v>
      </c>
      <c r="C49" s="51" t="s">
        <v>98</v>
      </c>
      <c r="D49" s="52">
        <f>1979</f>
        <v>1979</v>
      </c>
      <c r="E49" s="47"/>
    </row>
    <row r="50" spans="1:5" ht="13.5">
      <c r="A50"/>
      <c r="B50" s="50" t="s">
        <v>19</v>
      </c>
      <c r="C50" s="51" t="s">
        <v>119</v>
      </c>
      <c r="D50" s="52">
        <f>355.47</f>
        <v>355.47</v>
      </c>
      <c r="E50" s="47"/>
    </row>
    <row r="51" spans="1:5" ht="13.5">
      <c r="A51"/>
      <c r="B51" s="50" t="s">
        <v>21</v>
      </c>
      <c r="C51" s="51" t="s">
        <v>120</v>
      </c>
      <c r="D51" s="52">
        <v>994.3</v>
      </c>
      <c r="E51" s="47"/>
    </row>
    <row r="52" spans="1:5" ht="13.5">
      <c r="A52" s="47"/>
      <c r="B52" s="58" t="s">
        <v>23</v>
      </c>
      <c r="C52" s="59" t="s">
        <v>103</v>
      </c>
      <c r="D52" s="60">
        <f>2098</f>
        <v>2098</v>
      </c>
      <c r="E52" s="47"/>
    </row>
    <row r="77" ht="13.5"/>
  </sheetData>
  <sheetProtection selectLockedCells="1" selectUnlockedCells="1"/>
  <mergeCells count="8">
    <mergeCell ref="B2:D2"/>
    <mergeCell ref="B7:D7"/>
    <mergeCell ref="B13:D13"/>
    <mergeCell ref="B18:D18"/>
    <mergeCell ref="B26:D26"/>
    <mergeCell ref="B30:D30"/>
    <mergeCell ref="B37:D37"/>
    <mergeCell ref="B47:D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18"/>
  <sheetViews>
    <sheetView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4.57421875" style="1" customWidth="1"/>
    <col min="2" max="2" width="15.7109375" style="1" customWidth="1"/>
    <col min="3" max="3" width="18.8515625" style="1" customWidth="1"/>
    <col min="4" max="4" width="22.421875" style="1" customWidth="1"/>
    <col min="5" max="5" width="28.140625" style="1" customWidth="1"/>
    <col min="6" max="6" width="11.28125" style="1" customWidth="1"/>
    <col min="7" max="7" width="10.8515625" style="1" customWidth="1"/>
    <col min="8" max="8" width="10.140625" style="1" customWidth="1"/>
    <col min="9" max="9" width="10.28125" style="1" customWidth="1"/>
    <col min="10" max="10" width="21.57421875" style="1" customWidth="1"/>
    <col min="11" max="11" width="19.00390625" style="1" customWidth="1"/>
    <col min="12" max="16384" width="9.140625" style="1" customWidth="1"/>
  </cols>
  <sheetData>
    <row r="1" spans="1:11" ht="15">
      <c r="A1" s="61" t="s">
        <v>3</v>
      </c>
      <c r="B1" s="61" t="s">
        <v>121</v>
      </c>
      <c r="C1" s="61" t="s">
        <v>122</v>
      </c>
      <c r="D1" s="61" t="s">
        <v>123</v>
      </c>
      <c r="E1" s="61" t="s">
        <v>124</v>
      </c>
      <c r="F1" s="61" t="s">
        <v>125</v>
      </c>
      <c r="G1" s="61" t="s">
        <v>126</v>
      </c>
      <c r="H1" s="61" t="s">
        <v>127</v>
      </c>
      <c r="I1" s="61" t="s">
        <v>128</v>
      </c>
      <c r="J1" s="62" t="s">
        <v>129</v>
      </c>
      <c r="K1" s="63" t="s">
        <v>130</v>
      </c>
    </row>
    <row r="2" spans="1:11" ht="15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>
      <c r="A3" s="66" t="s">
        <v>0</v>
      </c>
      <c r="B3" s="66" t="s">
        <v>131</v>
      </c>
      <c r="C3" s="66" t="s">
        <v>132</v>
      </c>
      <c r="D3" s="66">
        <v>660</v>
      </c>
      <c r="E3" s="66" t="s">
        <v>133</v>
      </c>
      <c r="F3" s="66">
        <v>4680</v>
      </c>
      <c r="G3" s="66">
        <v>2400</v>
      </c>
      <c r="H3" s="66">
        <v>6</v>
      </c>
      <c r="I3" s="66">
        <v>1970</v>
      </c>
      <c r="J3" s="67">
        <v>27992</v>
      </c>
      <c r="K3" s="68" t="s">
        <v>15</v>
      </c>
    </row>
    <row r="4" spans="1:11" ht="15">
      <c r="A4" s="66" t="s">
        <v>17</v>
      </c>
      <c r="B4" s="66" t="s">
        <v>134</v>
      </c>
      <c r="C4" s="66" t="s">
        <v>135</v>
      </c>
      <c r="D4" s="66" t="s">
        <v>136</v>
      </c>
      <c r="E4" s="66" t="s">
        <v>133</v>
      </c>
      <c r="F4" s="66">
        <v>2120</v>
      </c>
      <c r="G4" s="67" t="s">
        <v>137</v>
      </c>
      <c r="H4" s="66">
        <v>3</v>
      </c>
      <c r="I4" s="66">
        <v>1989</v>
      </c>
      <c r="J4" s="67" t="s">
        <v>138</v>
      </c>
      <c r="K4" s="68" t="s">
        <v>15</v>
      </c>
    </row>
    <row r="5" spans="1:11" ht="15">
      <c r="A5" s="66" t="s">
        <v>19</v>
      </c>
      <c r="B5" s="66" t="s">
        <v>139</v>
      </c>
      <c r="C5" s="66" t="s">
        <v>140</v>
      </c>
      <c r="D5" s="66"/>
      <c r="E5" s="66" t="s">
        <v>133</v>
      </c>
      <c r="F5" s="66">
        <v>6830</v>
      </c>
      <c r="G5" s="66">
        <v>3500</v>
      </c>
      <c r="H5" s="66">
        <v>5</v>
      </c>
      <c r="I5" s="66">
        <v>1982</v>
      </c>
      <c r="J5" s="67" t="s">
        <v>141</v>
      </c>
      <c r="K5" s="68" t="s">
        <v>15</v>
      </c>
    </row>
    <row r="6" spans="1:11" ht="15">
      <c r="A6" s="66" t="s">
        <v>21</v>
      </c>
      <c r="B6" s="66" t="s">
        <v>142</v>
      </c>
      <c r="C6" s="66" t="s">
        <v>132</v>
      </c>
      <c r="D6" s="66">
        <v>660</v>
      </c>
      <c r="E6" s="66" t="s">
        <v>133</v>
      </c>
      <c r="F6" s="66">
        <v>4680</v>
      </c>
      <c r="G6" s="66">
        <v>2210</v>
      </c>
      <c r="H6" s="66">
        <v>6</v>
      </c>
      <c r="I6" s="66">
        <v>1975</v>
      </c>
      <c r="J6" s="67" t="s">
        <v>143</v>
      </c>
      <c r="K6" s="68" t="s">
        <v>15</v>
      </c>
    </row>
    <row r="7" spans="1:11" ht="15">
      <c r="A7" s="66" t="s">
        <v>23</v>
      </c>
      <c r="B7" s="66" t="s">
        <v>144</v>
      </c>
      <c r="C7" s="66" t="s">
        <v>145</v>
      </c>
      <c r="D7" s="66" t="s">
        <v>146</v>
      </c>
      <c r="E7" s="66" t="s">
        <v>133</v>
      </c>
      <c r="F7" s="66">
        <v>8424</v>
      </c>
      <c r="G7" s="66">
        <v>4600</v>
      </c>
      <c r="H7" s="66">
        <v>6</v>
      </c>
      <c r="I7" s="66">
        <v>1974</v>
      </c>
      <c r="J7" s="67" t="s">
        <v>147</v>
      </c>
      <c r="K7" s="68" t="s">
        <v>15</v>
      </c>
    </row>
    <row r="8" spans="1:11" ht="15">
      <c r="A8" s="66" t="s">
        <v>25</v>
      </c>
      <c r="B8" s="66" t="s">
        <v>148</v>
      </c>
      <c r="C8" s="66" t="s">
        <v>149</v>
      </c>
      <c r="D8" s="66"/>
      <c r="E8" s="66" t="s">
        <v>133</v>
      </c>
      <c r="F8" s="66">
        <v>11100</v>
      </c>
      <c r="G8" s="66">
        <v>6000</v>
      </c>
      <c r="H8" s="66">
        <v>4</v>
      </c>
      <c r="I8" s="66">
        <v>1979</v>
      </c>
      <c r="J8" s="67" t="s">
        <v>150</v>
      </c>
      <c r="K8" s="68" t="s">
        <v>15</v>
      </c>
    </row>
    <row r="9" spans="1:11" ht="15">
      <c r="A9" s="66" t="s">
        <v>28</v>
      </c>
      <c r="B9" s="66" t="s">
        <v>151</v>
      </c>
      <c r="C9" s="66" t="s">
        <v>132</v>
      </c>
      <c r="D9" s="66">
        <v>200</v>
      </c>
      <c r="E9" s="66" t="s">
        <v>133</v>
      </c>
      <c r="F9" s="66">
        <v>6842</v>
      </c>
      <c r="G9" s="66" t="s">
        <v>15</v>
      </c>
      <c r="H9" s="66">
        <v>6</v>
      </c>
      <c r="I9" s="66">
        <v>1980</v>
      </c>
      <c r="J9" s="67" t="s">
        <v>152</v>
      </c>
      <c r="K9" s="68" t="s">
        <v>15</v>
      </c>
    </row>
    <row r="10" spans="1:11" ht="15">
      <c r="A10" s="66" t="s">
        <v>31</v>
      </c>
      <c r="B10" s="66" t="s">
        <v>153</v>
      </c>
      <c r="C10" s="66" t="s">
        <v>154</v>
      </c>
      <c r="D10" s="66">
        <v>791</v>
      </c>
      <c r="E10" s="66" t="s">
        <v>133</v>
      </c>
      <c r="F10" s="66">
        <v>6595</v>
      </c>
      <c r="G10" s="66">
        <v>4800</v>
      </c>
      <c r="H10" s="66">
        <v>9</v>
      </c>
      <c r="I10" s="66">
        <v>1986</v>
      </c>
      <c r="J10" s="67" t="s">
        <v>155</v>
      </c>
      <c r="K10" s="68" t="s">
        <v>15</v>
      </c>
    </row>
    <row r="11" spans="1:11" ht="15">
      <c r="A11" s="66" t="s">
        <v>33</v>
      </c>
      <c r="B11" s="66" t="s">
        <v>156</v>
      </c>
      <c r="C11" s="66" t="s">
        <v>145</v>
      </c>
      <c r="D11" s="66" t="s">
        <v>157</v>
      </c>
      <c r="E11" s="66" t="s">
        <v>133</v>
      </c>
      <c r="F11" s="66">
        <v>8424</v>
      </c>
      <c r="G11" s="66">
        <v>4240</v>
      </c>
      <c r="H11" s="66">
        <v>6</v>
      </c>
      <c r="I11" s="66">
        <v>1975</v>
      </c>
      <c r="J11" s="67" t="s">
        <v>158</v>
      </c>
      <c r="K11" s="68" t="s">
        <v>15</v>
      </c>
    </row>
    <row r="12" spans="1:11" ht="15">
      <c r="A12" s="66" t="s">
        <v>35</v>
      </c>
      <c r="B12" s="66" t="s">
        <v>159</v>
      </c>
      <c r="C12" s="66" t="s">
        <v>160</v>
      </c>
      <c r="D12" s="66" t="s">
        <v>161</v>
      </c>
      <c r="E12" s="66" t="s">
        <v>162</v>
      </c>
      <c r="F12" s="66">
        <v>1391</v>
      </c>
      <c r="G12" s="66" t="s">
        <v>15</v>
      </c>
      <c r="H12" s="66">
        <v>5</v>
      </c>
      <c r="I12" s="66">
        <v>1993</v>
      </c>
      <c r="J12" s="67" t="s">
        <v>163</v>
      </c>
      <c r="K12" s="68" t="s">
        <v>15</v>
      </c>
    </row>
    <row r="13" spans="1:11" ht="15">
      <c r="A13" s="66" t="s">
        <v>37</v>
      </c>
      <c r="B13" s="66" t="s">
        <v>164</v>
      </c>
      <c r="C13" s="66" t="s">
        <v>165</v>
      </c>
      <c r="D13" s="66"/>
      <c r="E13" s="66" t="s">
        <v>133</v>
      </c>
      <c r="F13" s="66">
        <v>6842</v>
      </c>
      <c r="G13" s="66" t="s">
        <v>137</v>
      </c>
      <c r="H13" s="66">
        <v>6</v>
      </c>
      <c r="I13" s="66">
        <v>1983</v>
      </c>
      <c r="J13" s="67" t="s">
        <v>166</v>
      </c>
      <c r="K13" s="68" t="s">
        <v>15</v>
      </c>
    </row>
    <row r="14" spans="1:11" ht="15">
      <c r="A14" s="66" t="s">
        <v>39</v>
      </c>
      <c r="B14" s="66" t="s">
        <v>167</v>
      </c>
      <c r="C14" s="66" t="s">
        <v>145</v>
      </c>
      <c r="D14" s="66" t="s">
        <v>168</v>
      </c>
      <c r="E14" s="66" t="s">
        <v>133</v>
      </c>
      <c r="F14" s="66">
        <v>9506</v>
      </c>
      <c r="G14" s="66" t="s">
        <v>15</v>
      </c>
      <c r="H14" s="66">
        <v>9</v>
      </c>
      <c r="I14" s="66">
        <v>1980</v>
      </c>
      <c r="J14" s="67" t="s">
        <v>169</v>
      </c>
      <c r="K14" s="68" t="s">
        <v>15</v>
      </c>
    </row>
    <row r="15" spans="1:11" ht="15">
      <c r="A15" s="66" t="s">
        <v>42</v>
      </c>
      <c r="B15" s="66" t="s">
        <v>170</v>
      </c>
      <c r="C15" s="66" t="s">
        <v>171</v>
      </c>
      <c r="D15" s="66" t="s">
        <v>172</v>
      </c>
      <c r="E15" s="66" t="s">
        <v>173</v>
      </c>
      <c r="F15" s="66">
        <v>4300</v>
      </c>
      <c r="G15" s="66" t="s">
        <v>15</v>
      </c>
      <c r="H15" s="66">
        <v>24</v>
      </c>
      <c r="I15" s="66">
        <v>1999</v>
      </c>
      <c r="J15" s="67" t="s">
        <v>174</v>
      </c>
      <c r="K15" s="68" t="s">
        <v>15</v>
      </c>
    </row>
    <row r="16" spans="1:11" ht="15">
      <c r="A16" s="66" t="s">
        <v>45</v>
      </c>
      <c r="B16" s="66" t="s">
        <v>175</v>
      </c>
      <c r="C16" s="66" t="s">
        <v>176</v>
      </c>
      <c r="D16" s="66"/>
      <c r="E16" s="66" t="s">
        <v>177</v>
      </c>
      <c r="F16" s="66" t="s">
        <v>15</v>
      </c>
      <c r="G16" s="66">
        <v>510</v>
      </c>
      <c r="H16" s="66" t="s">
        <v>15</v>
      </c>
      <c r="I16" s="66">
        <v>2010</v>
      </c>
      <c r="J16" s="67" t="s">
        <v>178</v>
      </c>
      <c r="K16" s="68" t="s">
        <v>15</v>
      </c>
    </row>
    <row r="17" spans="1:11" ht="15">
      <c r="A17" s="66" t="s">
        <v>47</v>
      </c>
      <c r="B17" s="66" t="s">
        <v>179</v>
      </c>
      <c r="C17" s="66" t="s">
        <v>180</v>
      </c>
      <c r="D17" s="66" t="s">
        <v>181</v>
      </c>
      <c r="E17" s="66" t="s">
        <v>182</v>
      </c>
      <c r="F17" s="66">
        <v>2299</v>
      </c>
      <c r="G17" s="66">
        <v>965</v>
      </c>
      <c r="H17" s="66">
        <v>5</v>
      </c>
      <c r="I17" s="66">
        <v>1998</v>
      </c>
      <c r="J17" s="67" t="s">
        <v>183</v>
      </c>
      <c r="K17" s="68" t="s">
        <v>15</v>
      </c>
    </row>
    <row r="18" spans="1:11" ht="15">
      <c r="A18" s="66" t="s">
        <v>49</v>
      </c>
      <c r="B18" s="66" t="s">
        <v>184</v>
      </c>
      <c r="C18" s="66" t="s">
        <v>185</v>
      </c>
      <c r="D18" s="66"/>
      <c r="E18" s="66" t="s">
        <v>186</v>
      </c>
      <c r="F18" s="66" t="s">
        <v>15</v>
      </c>
      <c r="G18" s="66">
        <v>400</v>
      </c>
      <c r="H18" s="66" t="s">
        <v>15</v>
      </c>
      <c r="I18" s="66">
        <v>1997</v>
      </c>
      <c r="J18" s="67" t="s">
        <v>187</v>
      </c>
      <c r="K18" s="68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D33"/>
  <sheetViews>
    <sheetView workbookViewId="0" topLeftCell="A76">
      <selection activeCell="E22" sqref="E22"/>
    </sheetView>
  </sheetViews>
  <sheetFormatPr defaultColWidth="9.140625" defaultRowHeight="15"/>
  <cols>
    <col min="1" max="1" width="4.140625" style="69" customWidth="1"/>
    <col min="2" max="2" width="49.140625" style="70" customWidth="1"/>
    <col min="3" max="4" width="32.8515625" style="0" customWidth="1"/>
    <col min="5" max="16384" width="8.7109375" style="0" customWidth="1"/>
  </cols>
  <sheetData>
    <row r="1" spans="1:4" ht="24" customHeight="1">
      <c r="A1" s="71" t="s">
        <v>188</v>
      </c>
      <c r="B1" s="71"/>
      <c r="C1" s="71"/>
      <c r="D1" s="71"/>
    </row>
    <row r="2" spans="1:4" ht="18.75" customHeight="1">
      <c r="A2" s="72" t="s">
        <v>189</v>
      </c>
      <c r="B2" s="73"/>
      <c r="C2" s="74"/>
      <c r="D2" s="74"/>
    </row>
    <row r="3" spans="1:4" ht="21.75" customHeight="1">
      <c r="A3" s="75" t="s">
        <v>3</v>
      </c>
      <c r="B3" s="76" t="s">
        <v>190</v>
      </c>
      <c r="C3" s="77" t="s">
        <v>191</v>
      </c>
      <c r="D3" s="77" t="s">
        <v>192</v>
      </c>
    </row>
    <row r="4" spans="1:4" ht="21.75" customHeight="1">
      <c r="A4" s="75">
        <v>1</v>
      </c>
      <c r="B4" s="78">
        <f>Ogień!B1</f>
        <v>0</v>
      </c>
      <c r="C4" s="78"/>
      <c r="D4" s="78"/>
    </row>
    <row r="5" spans="1:4" ht="120.75" customHeight="1">
      <c r="A5" s="75"/>
      <c r="B5" s="79" t="s">
        <v>12</v>
      </c>
      <c r="C5" s="80" t="s">
        <v>193</v>
      </c>
      <c r="D5" s="80" t="s">
        <v>194</v>
      </c>
    </row>
    <row r="6" spans="1:4" ht="120.75" customHeight="1">
      <c r="A6" s="75"/>
      <c r="B6" s="81" t="s">
        <v>18</v>
      </c>
      <c r="C6" s="80" t="s">
        <v>193</v>
      </c>
      <c r="D6" s="80" t="s">
        <v>195</v>
      </c>
    </row>
    <row r="7" spans="1:4" ht="120.75" customHeight="1">
      <c r="A7" s="75"/>
      <c r="B7" s="81" t="s">
        <v>20</v>
      </c>
      <c r="C7" s="80" t="s">
        <v>193</v>
      </c>
      <c r="D7" s="80" t="s">
        <v>195</v>
      </c>
    </row>
    <row r="8" spans="1:4" ht="120.75" customHeight="1">
      <c r="A8" s="75"/>
      <c r="B8" s="81" t="s">
        <v>22</v>
      </c>
      <c r="C8" s="80" t="s">
        <v>196</v>
      </c>
      <c r="D8" s="80" t="s">
        <v>194</v>
      </c>
    </row>
    <row r="9" spans="1:4" ht="120.75" customHeight="1">
      <c r="A9" s="75"/>
      <c r="B9" s="81" t="s">
        <v>24</v>
      </c>
      <c r="C9" s="80" t="s">
        <v>197</v>
      </c>
      <c r="D9" s="80" t="s">
        <v>198</v>
      </c>
    </row>
    <row r="10" spans="1:4" ht="120.75" customHeight="1">
      <c r="A10" s="75"/>
      <c r="B10" s="81" t="s">
        <v>26</v>
      </c>
      <c r="C10" s="80" t="s">
        <v>193</v>
      </c>
      <c r="D10" s="80" t="s">
        <v>199</v>
      </c>
    </row>
    <row r="11" spans="1:4" ht="120.75" customHeight="1">
      <c r="A11" s="75"/>
      <c r="B11" s="81" t="s">
        <v>29</v>
      </c>
      <c r="C11" s="80" t="s">
        <v>193</v>
      </c>
      <c r="D11" s="80" t="s">
        <v>198</v>
      </c>
    </row>
    <row r="12" spans="1:4" ht="120.75" customHeight="1">
      <c r="A12" s="75"/>
      <c r="B12" s="81" t="s">
        <v>32</v>
      </c>
      <c r="C12" s="80" t="s">
        <v>193</v>
      </c>
      <c r="D12" s="80" t="s">
        <v>199</v>
      </c>
    </row>
    <row r="13" spans="1:4" ht="120.75" customHeight="1">
      <c r="A13" s="75"/>
      <c r="B13" s="81" t="s">
        <v>34</v>
      </c>
      <c r="C13" s="80" t="s">
        <v>193</v>
      </c>
      <c r="D13" s="80" t="s">
        <v>195</v>
      </c>
    </row>
    <row r="14" spans="1:4" ht="120.75" customHeight="1">
      <c r="A14" s="75"/>
      <c r="B14" s="81" t="s">
        <v>36</v>
      </c>
      <c r="C14" s="80" t="s">
        <v>195</v>
      </c>
      <c r="D14" s="80" t="s">
        <v>199</v>
      </c>
    </row>
    <row r="15" spans="1:4" ht="120.75" customHeight="1">
      <c r="A15" s="75"/>
      <c r="B15" s="81" t="s">
        <v>38</v>
      </c>
      <c r="C15" s="80" t="s">
        <v>195</v>
      </c>
      <c r="D15" s="80" t="s">
        <v>195</v>
      </c>
    </row>
    <row r="16" spans="1:4" ht="120.75" customHeight="1">
      <c r="A16" s="75"/>
      <c r="B16" s="81" t="s">
        <v>40</v>
      </c>
      <c r="C16" s="80" t="s">
        <v>200</v>
      </c>
      <c r="D16" s="80" t="s">
        <v>201</v>
      </c>
    </row>
    <row r="17" spans="1:4" ht="21.75" customHeight="1">
      <c r="A17" s="75">
        <v>2</v>
      </c>
      <c r="B17" s="78">
        <f>Ogień!B27</f>
        <v>0</v>
      </c>
      <c r="C17" s="78"/>
      <c r="D17" s="78"/>
    </row>
    <row r="18" spans="1:4" ht="159">
      <c r="A18" s="75"/>
      <c r="B18" s="82">
        <f>Ogień!B29</f>
        <v>0</v>
      </c>
      <c r="C18" s="80" t="s">
        <v>202</v>
      </c>
      <c r="D18" s="80" t="s">
        <v>203</v>
      </c>
    </row>
    <row r="19" spans="1:4" ht="64.5">
      <c r="A19" s="75"/>
      <c r="B19" s="82">
        <f>Ogień!B30</f>
        <v>0</v>
      </c>
      <c r="C19" s="80" t="s">
        <v>204</v>
      </c>
      <c r="D19" s="80" t="s">
        <v>205</v>
      </c>
    </row>
    <row r="20" spans="1:4" ht="21.75" customHeight="1">
      <c r="A20" s="75">
        <v>3</v>
      </c>
      <c r="B20" s="78">
        <f>Ogień!B35</f>
        <v>0</v>
      </c>
      <c r="C20" s="78"/>
      <c r="D20" s="78"/>
    </row>
    <row r="21" spans="1:4" ht="159">
      <c r="A21" s="75"/>
      <c r="B21" s="82">
        <f>Ogień!B37</f>
        <v>0</v>
      </c>
      <c r="C21" s="80" t="s">
        <v>206</v>
      </c>
      <c r="D21" s="80" t="s">
        <v>207</v>
      </c>
    </row>
    <row r="22" spans="1:4" ht="21.75" customHeight="1">
      <c r="A22" s="75">
        <v>6</v>
      </c>
      <c r="B22" s="78">
        <f>Ogień!B52</f>
        <v>0</v>
      </c>
      <c r="C22" s="78"/>
      <c r="D22" s="78"/>
    </row>
    <row r="23" spans="1:4" ht="159">
      <c r="A23" s="75"/>
      <c r="B23" s="82">
        <f>Ogień!B54</f>
        <v>0</v>
      </c>
      <c r="C23" s="80" t="s">
        <v>208</v>
      </c>
      <c r="D23" s="80" t="s">
        <v>209</v>
      </c>
    </row>
    <row r="24" spans="1:4" ht="159">
      <c r="A24" s="75"/>
      <c r="B24" s="82">
        <f>Ogień!B55</f>
        <v>0</v>
      </c>
      <c r="C24" s="80" t="s">
        <v>210</v>
      </c>
      <c r="D24" s="80" t="s">
        <v>209</v>
      </c>
    </row>
    <row r="25" spans="1:4" ht="21.75" customHeight="1">
      <c r="A25" s="75">
        <v>7</v>
      </c>
      <c r="B25" s="78" t="s">
        <v>85</v>
      </c>
      <c r="C25" s="78"/>
      <c r="D25" s="78"/>
    </row>
    <row r="26" spans="1:4" ht="80.25">
      <c r="A26" s="75"/>
      <c r="B26" s="82">
        <f>Ogień!B64</f>
        <v>0</v>
      </c>
      <c r="C26" s="80" t="s">
        <v>211</v>
      </c>
      <c r="D26" s="80" t="s">
        <v>212</v>
      </c>
    </row>
    <row r="27" spans="1:4" ht="33">
      <c r="A27" s="75"/>
      <c r="B27" s="82" t="e">
        <f>#N/A</f>
        <v>#VALUE!</v>
      </c>
      <c r="C27" s="80" t="s">
        <v>213</v>
      </c>
      <c r="D27" s="80" t="s">
        <v>214</v>
      </c>
    </row>
    <row r="28" spans="1:4" ht="21.75" customHeight="1">
      <c r="A28" s="75">
        <v>8</v>
      </c>
      <c r="B28" s="78">
        <f>Ogień!B69</f>
        <v>0</v>
      </c>
      <c r="C28" s="78"/>
      <c r="D28" s="78"/>
    </row>
    <row r="29" spans="1:4" ht="48.75">
      <c r="A29" s="75"/>
      <c r="B29" s="82" t="e">
        <f>#N/A</f>
        <v>#VALUE!</v>
      </c>
      <c r="C29" s="80" t="s">
        <v>215</v>
      </c>
      <c r="D29" s="80" t="s">
        <v>216</v>
      </c>
    </row>
    <row r="30" spans="1:4" ht="48.75">
      <c r="A30" s="75"/>
      <c r="B30" s="82">
        <f>Ogień!B71</f>
        <v>0</v>
      </c>
      <c r="C30" s="80" t="s">
        <v>215</v>
      </c>
      <c r="D30" s="80" t="s">
        <v>216</v>
      </c>
    </row>
    <row r="31" spans="1:4" ht="96">
      <c r="A31" s="75"/>
      <c r="B31" s="82">
        <f>Ogień!B72</f>
        <v>0</v>
      </c>
      <c r="C31" s="80" t="s">
        <v>217</v>
      </c>
      <c r="D31" s="80" t="s">
        <v>218</v>
      </c>
    </row>
    <row r="32" spans="1:4" ht="48.75">
      <c r="A32" s="75"/>
      <c r="B32" s="82">
        <f>Ogień!B73</f>
        <v>0</v>
      </c>
      <c r="C32" s="80" t="s">
        <v>219</v>
      </c>
      <c r="D32" s="80" t="s">
        <v>216</v>
      </c>
    </row>
    <row r="33" spans="1:4" ht="80.25">
      <c r="A33" s="75"/>
      <c r="B33" s="82">
        <f>Ogień!B74</f>
        <v>0</v>
      </c>
      <c r="C33" s="80" t="s">
        <v>220</v>
      </c>
      <c r="D33" s="80" t="s">
        <v>216</v>
      </c>
    </row>
    <row r="34" ht="15.75"/>
  </sheetData>
  <sheetProtection selectLockedCells="1" selectUnlockedCells="1"/>
  <mergeCells count="13">
    <mergeCell ref="A1:D1"/>
    <mergeCell ref="A4:A16"/>
    <mergeCell ref="B4:D4"/>
    <mergeCell ref="A17:A19"/>
    <mergeCell ref="B17:D17"/>
    <mergeCell ref="A20:A21"/>
    <mergeCell ref="B20:D20"/>
    <mergeCell ref="A22:A24"/>
    <mergeCell ref="B22:D22"/>
    <mergeCell ref="A25:A27"/>
    <mergeCell ref="B25:D25"/>
    <mergeCell ref="A28:A33"/>
    <mergeCell ref="B28:D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Inter Broker</cp:lastModifiedBy>
  <cp:lastPrinted>2015-10-05T11:13:12Z</cp:lastPrinted>
  <dcterms:created xsi:type="dcterms:W3CDTF">2012-01-13T13:07:06Z</dcterms:created>
  <dcterms:modified xsi:type="dcterms:W3CDTF">2015-11-16T07:36:55Z</dcterms:modified>
  <cp:category/>
  <cp:version/>
  <cp:contentType/>
  <cp:contentStatus/>
</cp:coreProperties>
</file>